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655" tabRatio="901" activeTab="1"/>
  </bookViews>
  <sheets>
    <sheet name="CDKT" sheetId="1" r:id="rId1"/>
    <sheet name="KQKD (1)" sheetId="2" r:id="rId2"/>
    <sheet name="KQKD (2)" sheetId="3" r:id="rId3"/>
    <sheet name="LCTT" sheetId="4" r:id="rId4"/>
    <sheet name="Thuyet minh" sheetId="5" r:id="rId5"/>
    <sheet name="Thuyet minh #" sheetId="6" r:id="rId6"/>
    <sheet name="Thuyet minh TSCD" sheetId="7" r:id="rId7"/>
    <sheet name="Thuyet minh von" sheetId="8" r:id="rId8"/>
    <sheet name="DT nganh" sheetId="9" r:id="rId9"/>
    <sheet name="Chi so" sheetId="10" r:id="rId10"/>
  </sheets>
  <definedNames>
    <definedName name="_xlnm.Print_Area" localSheetId="3">'LCTT'!$A$1:$F$54</definedName>
    <definedName name="_xlnm.Print_Area" localSheetId="4">'Thuyet minh'!$A$1:$F$245</definedName>
    <definedName name="_xlnm.Print_Titles" localSheetId="6">'Thuyet minh TSCD'!$1:$5</definedName>
  </definedNames>
  <calcPr fullCalcOnLoad="1"/>
</workbook>
</file>

<file path=xl/sharedStrings.xml><?xml version="1.0" encoding="utf-8"?>
<sst xmlns="http://schemas.openxmlformats.org/spreadsheetml/2006/main" count="1007" uniqueCount="567">
  <si>
    <t/>
  </si>
  <si>
    <t>TÀI SẢN</t>
  </si>
  <si>
    <t>Mã số</t>
  </si>
  <si>
    <t>Thuyết minh</t>
  </si>
  <si>
    <t>FINAL</t>
  </si>
  <si>
    <t>ADJ</t>
  </si>
  <si>
    <t>Cuối quý</t>
  </si>
  <si>
    <t>Đầu năm</t>
  </si>
  <si>
    <t>A - TÀI SẢN NGẮN HẠN</t>
  </si>
  <si>
    <t>I. Tiền và các khoản tương đương tiền</t>
  </si>
  <si>
    <t xml:space="preserve">1.Tiền </t>
  </si>
  <si>
    <t>D1</t>
  </si>
  <si>
    <t>2. Các khoản tương đương tiền</t>
  </si>
  <si>
    <t>II. Các khoản đầu tư tài chính ngắn hạn</t>
  </si>
  <si>
    <t>D2</t>
  </si>
  <si>
    <t>1. Đầu tư ngắn hạn</t>
  </si>
  <si>
    <t>2. Dự phòng giảm giá đầu tư ngắn hạn</t>
  </si>
  <si>
    <t>III. Các khoản phải thu ngắn hạn</t>
  </si>
  <si>
    <t xml:space="preserve">1. Phải thu khách hàng </t>
  </si>
  <si>
    <t>2. Trả trước cho người bán</t>
  </si>
  <si>
    <t>3. Phải thu nội bộ ngắn hạn</t>
  </si>
  <si>
    <t>D3</t>
  </si>
  <si>
    <t>4. Phải thu theo tiến độ kế hoạch hợp đồng xây dựng</t>
  </si>
  <si>
    <t>5. Các khoản phải thu khác</t>
  </si>
  <si>
    <t>D4</t>
  </si>
  <si>
    <t>6. Dự phòng phải thu ngắn hạn khó đòi</t>
  </si>
  <si>
    <t>IV. Hàng tồn kho</t>
  </si>
  <si>
    <t>1. Hàng tồn kho</t>
  </si>
  <si>
    <t>D5</t>
  </si>
  <si>
    <t>2. Dự phòng giảm giá hàng tồn kho</t>
  </si>
  <si>
    <t>V. Tài sản ngắn hạn khác</t>
  </si>
  <si>
    <t xml:space="preserve">1. Chi phí trả trước ngắn hạn </t>
  </si>
  <si>
    <t>D6</t>
  </si>
  <si>
    <t>2. Thuế GTGT được khấu trừ</t>
  </si>
  <si>
    <t>D7</t>
  </si>
  <si>
    <t>3. Thuế và các khoản khác phải thu Nhà nước</t>
  </si>
  <si>
    <t>4. Tài sản ngắn hạn khác</t>
  </si>
  <si>
    <t>B - TÀI SẢN DÀI HẠN</t>
  </si>
  <si>
    <t xml:space="preserve">I. Các khoản phải thu dài hạn </t>
  </si>
  <si>
    <t>1. Phải thu dài hạn của khách hàng</t>
  </si>
  <si>
    <t>2. Vốn kinh doanh ở đơn vị trực thuộc</t>
  </si>
  <si>
    <t xml:space="preserve">3. Phải thu dài hạn nội bộ </t>
  </si>
  <si>
    <t>D8</t>
  </si>
  <si>
    <t>4. Phải thu dài hạn khác</t>
  </si>
  <si>
    <t>D9</t>
  </si>
  <si>
    <t>5. Dự phòng phải thu dài hạn khó đòi</t>
  </si>
  <si>
    <t>II. Tài sản cố định</t>
  </si>
  <si>
    <t>1. Tài sản cố định hữu hình</t>
  </si>
  <si>
    <t>D10</t>
  </si>
  <si>
    <t xml:space="preserve">      - Nguyên giá</t>
  </si>
  <si>
    <t xml:space="preserve">      - Giá trị hao mòn luỹ kế</t>
  </si>
  <si>
    <t>2. Tài sản cố định thuê tài chính</t>
  </si>
  <si>
    <t>D11</t>
  </si>
  <si>
    <t>3. Tài sản cố định vô hình</t>
  </si>
  <si>
    <t>D12</t>
  </si>
  <si>
    <t>4. Chi phí xây dựng cơ bản dở dang</t>
  </si>
  <si>
    <t>D13</t>
  </si>
  <si>
    <t>III. Bất động sản đầu tư</t>
  </si>
  <si>
    <t>D14</t>
  </si>
  <si>
    <t>IV. Các khoản đầu tư tài chính dài hạn</t>
  </si>
  <si>
    <t xml:space="preserve">1. Đầu tư vào công ty con </t>
  </si>
  <si>
    <t>D15</t>
  </si>
  <si>
    <t>2. Đầu tư vào công ty liên kết, liên doanh</t>
  </si>
  <si>
    <t>D16</t>
  </si>
  <si>
    <t>3. Đầu tư dài hạn khác</t>
  </si>
  <si>
    <t>D17</t>
  </si>
  <si>
    <t xml:space="preserve">  4. Dự phòng giảm giá đầu tư tài chính dài hạn</t>
  </si>
  <si>
    <t>V. Tài sản dài hạn khác</t>
  </si>
  <si>
    <t>1. Chi phí trả trước dài hạn</t>
  </si>
  <si>
    <t>D18</t>
  </si>
  <si>
    <t>2. Tài sản thuế thu nhập hoãn lại</t>
  </si>
  <si>
    <t>D25</t>
  </si>
  <si>
    <t>3. Tài sản dài hạn khác</t>
  </si>
  <si>
    <t>TỔNG CỘNG TÀI SẢN</t>
  </si>
  <si>
    <t>NGUỒN VỐN</t>
  </si>
  <si>
    <t>A - NỢ PHẢI TRẢ</t>
  </si>
  <si>
    <t>I. Nợ ngắn hạn</t>
  </si>
  <si>
    <t>1. Vay và nợ ngắn hạn</t>
  </si>
  <si>
    <t>D19</t>
  </si>
  <si>
    <t xml:space="preserve">2. Phải trả người bán </t>
  </si>
  <si>
    <t>3. Người mua trả tiền trước</t>
  </si>
  <si>
    <t>4. Thuế và các khoản phải nộp Nhà nước</t>
  </si>
  <si>
    <t>5. Phải trả người lao động</t>
  </si>
  <si>
    <t>6. Chi phí phải trả</t>
  </si>
  <si>
    <t>D20</t>
  </si>
  <si>
    <t>7. Phải trả ngắn hạn nội bộ</t>
  </si>
  <si>
    <t>8. Phải trả theo tiến độ kế hoạch hợp đồng xây dựng</t>
  </si>
  <si>
    <t>9. Các khoản phải trả, phải nộp ngắn hạn khác</t>
  </si>
  <si>
    <t>D22</t>
  </si>
  <si>
    <t xml:space="preserve">10. Dự phòng phải trả ngắn hạn </t>
  </si>
  <si>
    <t>II. Nợ dài hạn</t>
  </si>
  <si>
    <t xml:space="preserve">1. Phải trả dài hạn người bán </t>
  </si>
  <si>
    <t xml:space="preserve">2. Phải trả dài hạn nội bộ </t>
  </si>
  <si>
    <t>D23</t>
  </si>
  <si>
    <t>3. Phải trả dài hạn khác</t>
  </si>
  <si>
    <t xml:space="preserve">4. Vay và nợ dài hạn </t>
  </si>
  <si>
    <t>D24</t>
  </si>
  <si>
    <t xml:space="preserve">5. Thuế thu nhập hoãn lại phải trả </t>
  </si>
  <si>
    <t>6. Dự phòng trợ cấp mất việc làm</t>
  </si>
  <si>
    <t xml:space="preserve">7. Dự phòng phải trả dài hạn </t>
  </si>
  <si>
    <t>B - VỐN CHỦ SỞ HỮU</t>
  </si>
  <si>
    <t>I. Vốn chủ sở hữu</t>
  </si>
  <si>
    <t>D26</t>
  </si>
  <si>
    <t>1. Vốn đầu tư của chủ sở hữu</t>
  </si>
  <si>
    <t>2. Thặng dư vốn cổ phần</t>
  </si>
  <si>
    <t xml:space="preserve">3. Vốn khác của chủ sở hữu </t>
  </si>
  <si>
    <t>4. Cổ phiếu quỹ</t>
  </si>
  <si>
    <t>5. Chênh lệch đánh giá lại tài sản</t>
  </si>
  <si>
    <t>6. Chênh lệch tỷ giá hối đoái</t>
  </si>
  <si>
    <t>7. Quỹ đầu tư phát triển</t>
  </si>
  <si>
    <t>8. Quỹ dự phòng tài chính</t>
  </si>
  <si>
    <t>9. Quỹ khác thuộc vốn chủ sở hữu</t>
  </si>
  <si>
    <t>10. Lợi nhuận sau thuế chưa phân phối</t>
  </si>
  <si>
    <t>11. Nguồn vốn đầu tư XDCB</t>
  </si>
  <si>
    <t>II. Nguồn kinh phí và quỹ khác</t>
  </si>
  <si>
    <t>D27</t>
  </si>
  <si>
    <t>TỔNG CỘNG NGUỒN VỐN</t>
  </si>
  <si>
    <t>Người lập bảng</t>
  </si>
  <si>
    <t>Kế toán trưởng</t>
  </si>
  <si>
    <t>Trịnh Công Hùng</t>
  </si>
  <si>
    <t>Nguyễn Hữu Tới</t>
  </si>
  <si>
    <t>Vũ Nam Hà</t>
  </si>
  <si>
    <t>Đơn vị tính: đồng Việt Nam</t>
  </si>
  <si>
    <t>CHỈ TIÊU</t>
  </si>
  <si>
    <t>1. Doanh thu bán hàng và cung cấp dịch vụ</t>
  </si>
  <si>
    <t>01</t>
  </si>
  <si>
    <t>D29</t>
  </si>
  <si>
    <t>2. Các khoản giảm trừ doanh thu</t>
  </si>
  <si>
    <t>02</t>
  </si>
  <si>
    <t>D30</t>
  </si>
  <si>
    <t>3. Doanh thu thuần bán hàng và cung cấp dịch vụ</t>
  </si>
  <si>
    <t>4. Giá vốn hàng bán</t>
  </si>
  <si>
    <t>D31</t>
  </si>
  <si>
    <t>5. Lợi nhuận gộp bán hàng và cung cấp dịch vụ</t>
  </si>
  <si>
    <t>6. Doanh thu hoạt động tài chính</t>
  </si>
  <si>
    <t>D32</t>
  </si>
  <si>
    <t>7. Chi phí hoạt động tài chính</t>
  </si>
  <si>
    <t>D33</t>
  </si>
  <si>
    <t xml:space="preserve">  - Trong đó: Chi phí lãi vay </t>
  </si>
  <si>
    <t>8. Chi phí bán hàng</t>
  </si>
  <si>
    <t>D34</t>
  </si>
  <si>
    <t>9. Chi phí quản lý doanh nghiệp</t>
  </si>
  <si>
    <t>D35</t>
  </si>
  <si>
    <t>10 Lợi nhuận thuần từ hoạt động kinh doanh</t>
  </si>
  <si>
    <t>11. Thu nhập khác</t>
  </si>
  <si>
    <t>D36</t>
  </si>
  <si>
    <t>12. Chi phí khác</t>
  </si>
  <si>
    <t>D37</t>
  </si>
  <si>
    <t>13. Lợi nhuận khác</t>
  </si>
  <si>
    <t>14. Tổng lợi nhuận kế toán trước thuế</t>
  </si>
  <si>
    <t>15. Chi phí thuế TNDN hiện hành</t>
  </si>
  <si>
    <t>D38</t>
  </si>
  <si>
    <t>16. Chi phí thuế TNDN hoãn lại</t>
  </si>
  <si>
    <t>17. Lợi nhuận sau thuế thu nhập doanh nghiệp</t>
  </si>
  <si>
    <t xml:space="preserve">      Người lập bảng</t>
  </si>
  <si>
    <t>Phương pháp gián tiếp</t>
  </si>
  <si>
    <t>I. Lưu chuyển tiền từ hoạt động kinh doanh</t>
  </si>
  <si>
    <t>1. Lợi nhuận trước thuế</t>
  </si>
  <si>
    <t>2. Điều chỉnh cho các khoản</t>
  </si>
  <si>
    <t xml:space="preserve">    - Khấu hao TSCĐ</t>
  </si>
  <si>
    <t xml:space="preserve">    - Các khoản dự phòng</t>
  </si>
  <si>
    <t>03</t>
  </si>
  <si>
    <t xml:space="preserve">    - Lãi, lỗ chênh lệch tỷ giá hối đoái chưa thực hiện</t>
  </si>
  <si>
    <t>04</t>
  </si>
  <si>
    <t xml:space="preserve">    - Lãi, lỗ từ hoạt động đầu tư</t>
  </si>
  <si>
    <t>05</t>
  </si>
  <si>
    <t xml:space="preserve">    - Chi phí lãi vay </t>
  </si>
  <si>
    <t>06</t>
  </si>
  <si>
    <t>3. Lợi nhuận từ hoạt động kinh doanh trước thay đổi vốn  lưu động</t>
  </si>
  <si>
    <t>08</t>
  </si>
  <si>
    <t xml:space="preserve">    - (Tăng)/giảm các khoản phải thu</t>
  </si>
  <si>
    <t>09</t>
  </si>
  <si>
    <t xml:space="preserve">    - (Tăng)/giảm hàng tồn kho</t>
  </si>
  <si>
    <t xml:space="preserve">    - Tăng/(giảm) các khoản phải trả (không kể lãi vay phải trả, thuế thu nhập doanh nghiệp phải nộp) </t>
  </si>
  <si>
    <t xml:space="preserve">    - (Tăng)/giảm chi phí trả trước </t>
  </si>
  <si>
    <t xml:space="preserve">    - Tiền lãi vay đã trả</t>
  </si>
  <si>
    <t xml:space="preserve">    - Thuế thu nhập doanh nghiệp đã nộp</t>
  </si>
  <si>
    <t xml:space="preserve">    - Tiền thu khác từ hoạt động kinh doanh</t>
  </si>
  <si>
    <t xml:space="preserve">    - Tiền chi khác cho hoạt động kinh doanh</t>
  </si>
  <si>
    <t>Lưu chuyển tiền thuần từ hoạt động kinh doanh</t>
  </si>
  <si>
    <t>II. Lưu chuyển tiền từ hoạt động đầu tư</t>
  </si>
  <si>
    <t>1. Tiền chi để mua sắm, xây dựng TSCĐ và các tài sản dài hạn khác</t>
  </si>
  <si>
    <t>2. Tiền thu từ thanh lý, nhượng bán TSCĐ và các tài sản dài hạn khác</t>
  </si>
  <si>
    <t>3. Tiền chi cho vay, mua các công cụ nợ của đơn vị khác</t>
  </si>
  <si>
    <t>4. Tiền thu hồi cho vay, bán lại các công cụ nợ của đơn vị khác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</si>
  <si>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</si>
  <si>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</si>
  <si>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</si>
  <si>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Lưu chuyển tiền thuần từ hoạt động đầu tư</t>
  </si>
  <si>
    <t>III. Lưu chuyển tiền từ hoạt động tài chính</t>
  </si>
  <si>
    <t>1. Tiền thu từ phát hành cổ phiếu, nhận vốn góp của chủ sở hữu</t>
  </si>
  <si>
    <t>2. Tiền chi trả vốn góp cho các chủ sở hữu, mua lại cổ phiếu của doanh nghiệp đã phát hành</t>
  </si>
  <si>
    <t>3. Tiền vay ngắn hạn, dài hạn nhận được</t>
  </si>
  <si>
    <t>4. Tiền chi trả nợ gốc vay</t>
  </si>
  <si>
    <t>5. Tiền chi trả nợ thuê tài chính</t>
  </si>
  <si>
    <t>6. Cổ tức, lợi nhuận đã trả cho chủ sở hữu</t>
  </si>
  <si>
    <t>Lưu chuyển tiền thuần từ hoạt động tài chính</t>
  </si>
  <si>
    <t>Lưu chuyển tiền thuần trong kỳ</t>
  </si>
  <si>
    <t>Tiền và tương đương tiền đầu kỳ</t>
  </si>
  <si>
    <t>Ảnh hưởng của thay đổi tỷ giá hối đoái quy đổi ngoại tệ</t>
  </si>
  <si>
    <t>Tiền và tương đương tiền cuối kỳ</t>
  </si>
  <si>
    <t>D1- Tiền</t>
  </si>
  <si>
    <t xml:space="preserve">   - Tiền mặt</t>
  </si>
  <si>
    <t xml:space="preserve">   - Tiền gửi ngân hàng</t>
  </si>
  <si>
    <t xml:space="preserve">   - Tiền đang chuyển</t>
  </si>
  <si>
    <t>Cộng</t>
  </si>
  <si>
    <t>D2- Các khoản đầu tư tài chính ngắn hạn</t>
  </si>
  <si>
    <t xml:space="preserve">   - Chứng khoán đầu tư ngắn hạn </t>
  </si>
  <si>
    <t xml:space="preserve">   - Đầu tư ngắn hạn khác   </t>
  </si>
  <si>
    <t xml:space="preserve">   - Dự phòng giảm giá đầu tư ngắn hạn</t>
  </si>
  <si>
    <t>D3- Phải thu nội bộ ngắn hạn</t>
  </si>
  <si>
    <t>- Cho vay nội bộ ngắn hạn</t>
  </si>
  <si>
    <t>- Phải thu nội bộ ngắn hạn khác</t>
  </si>
  <si>
    <t>D4- Các khoản phải thu ngắn hạn khác</t>
  </si>
  <si>
    <t>- Phải thu về cổ phần hoá</t>
  </si>
  <si>
    <t>- Phải thu về cổ tức và lợi nhuận được chia</t>
  </si>
  <si>
    <t>- Phải thu người lao động</t>
  </si>
  <si>
    <t>- Cho vay ngắn hạn</t>
  </si>
  <si>
    <t>- Phải thu khác</t>
  </si>
  <si>
    <t>D5- Hàng tồn kho</t>
  </si>
  <si>
    <t xml:space="preserve">    - Hàng mua đang đi đường</t>
  </si>
  <si>
    <t xml:space="preserve">    - Nguyên liệu, vật liệu </t>
  </si>
  <si>
    <t xml:space="preserve">    - Công cụ, dụng cụ </t>
  </si>
  <si>
    <t xml:space="preserve">    - Chi phí SX, KD dở dang</t>
  </si>
  <si>
    <t xml:space="preserve">    - Thành phẩm </t>
  </si>
  <si>
    <t xml:space="preserve">    - Hàng hóa </t>
  </si>
  <si>
    <t xml:space="preserve">    - Hàng gửi đi bán</t>
  </si>
  <si>
    <t xml:space="preserve">    - Hàng hoá kho bảo thuế</t>
  </si>
  <si>
    <t xml:space="preserve">    - Hàng hoá bất động sản</t>
  </si>
  <si>
    <t>Cộng giá gốc hàng tồn kho</t>
  </si>
  <si>
    <t xml:space="preserve">  </t>
  </si>
  <si>
    <t>D8- Phải thu dài hạn nội bộ</t>
  </si>
  <si>
    <t>- Cho vay dài hạn nội bộ</t>
  </si>
  <si>
    <t>- Phải thu dài hạn nội bộ khác</t>
  </si>
  <si>
    <t>D9- Phải thu dài hạn khác</t>
  </si>
  <si>
    <t>- Ký quỹ, ký cược dài hạn</t>
  </si>
  <si>
    <t>- Các khoản tiền nhận uỷ thác</t>
  </si>
  <si>
    <t>- Cho vay dài hạn không lãi</t>
  </si>
  <si>
    <t xml:space="preserve">- Phải thu dài hạn khác   </t>
  </si>
  <si>
    <t>D13- Chi phí xây dựng cơ bản dở dang</t>
  </si>
  <si>
    <t>Tổng số chi phí XDCB dở dang</t>
  </si>
  <si>
    <t>D17- Đầu tư dài hạn khác</t>
  </si>
  <si>
    <t>- Đầu tư cổ phiếu</t>
  </si>
  <si>
    <t>- Đầu tư trái phiếu</t>
  </si>
  <si>
    <t xml:space="preserve">- Đầu tư tín phiếu, kỳ phiếu </t>
  </si>
  <si>
    <t>- Cho vay và cho thuê tài chính dài hạn</t>
  </si>
  <si>
    <t>- Đầu tư dài hạn khác</t>
  </si>
  <si>
    <t>D19- Vay và nợ ngắn hạn</t>
  </si>
  <si>
    <t>a. Vay và nợ ngắn hạn</t>
  </si>
  <si>
    <t>- Vay ngắn hạn ngân hàng</t>
  </si>
  <si>
    <t>- Vay ngắn hạn tổ chức</t>
  </si>
  <si>
    <t>- Vay ngắn hạn cá nhân</t>
  </si>
  <si>
    <t>b. Nợ dài hạn đến hạn trả</t>
  </si>
  <si>
    <t>- Nợ dài dài hạn đến hạn trả ngân hàng</t>
  </si>
  <si>
    <t>- Nợ dài hạn đến hạn trả tổ chức</t>
  </si>
  <si>
    <t>- Nợ dài hạn đến hạn trả cá nhân</t>
  </si>
  <si>
    <t xml:space="preserve">         </t>
  </si>
  <si>
    <t>D20- Chi phí phải trả</t>
  </si>
  <si>
    <t>- Trích trước hoạt động kinh doanh</t>
  </si>
  <si>
    <t>- Trích trước các khoản lãi repo cổ phiếu</t>
  </si>
  <si>
    <t>- Trích trước lãi sử dụng vốn</t>
  </si>
  <si>
    <t>- Trích trước khác</t>
  </si>
  <si>
    <t>D21- Phải trả ngắn hạn nội bộ</t>
  </si>
  <si>
    <t>- Vay ngắn hạn nội bộ</t>
  </si>
  <si>
    <t>- Phải trả ngắn hạn nội bộ khác</t>
  </si>
  <si>
    <t>D22- Các khoản phải trả, phải nộp ngắn hạn khác</t>
  </si>
  <si>
    <t xml:space="preserve">    - Tài sản thừa chờ giải quyết</t>
  </si>
  <si>
    <t xml:space="preserve">    - Kinh phí công đoàn</t>
  </si>
  <si>
    <t xml:space="preserve">    - Bảo hiểm xã hội</t>
  </si>
  <si>
    <t xml:space="preserve">    - Bảo hiểm y tế</t>
  </si>
  <si>
    <t xml:space="preserve"> - Phải trả về cổ phần hoá</t>
  </si>
  <si>
    <t xml:space="preserve"> - Nhận ký quỹ, ký cược ngắn hạn</t>
  </si>
  <si>
    <t xml:space="preserve"> - Doanh thu chưa thực hiện</t>
  </si>
  <si>
    <t xml:space="preserve"> - Các khoản phải trả, phải nộp khác</t>
  </si>
  <si>
    <t>D23- Phải trả dài hạn nội bộ</t>
  </si>
  <si>
    <t>- Vay dài hạn nội bộ</t>
  </si>
  <si>
    <t>- Phải trả dài hạn nội bộ khác</t>
  </si>
  <si>
    <t>D24- Vay và nợ dài hạn</t>
  </si>
  <si>
    <t>- Vay và nợ ngân hàng</t>
  </si>
  <si>
    <t>- Vay và nợ tổ chức</t>
  </si>
  <si>
    <t>- Vay và nợ cá nhân</t>
  </si>
  <si>
    <t>c- Các khoản nợ thuê tài chính</t>
  </si>
  <si>
    <t>D27- Nguồn kinh phí</t>
  </si>
  <si>
    <t>- Nguồn kinh phí còn lại đầu năm</t>
  </si>
  <si>
    <t>- Nguồn kinh phí được cấp trong năm</t>
  </si>
  <si>
    <t>- Chi sự nghiệp</t>
  </si>
  <si>
    <t>- Nguồn kinh phí còn lại cuối năm</t>
  </si>
  <si>
    <t>D28- Tài sản thuê ngoài</t>
  </si>
  <si>
    <t>(1)- Giá trị tài sản thuê ngoài</t>
  </si>
  <si>
    <t xml:space="preserve">      - TSCĐ thuê ngoài</t>
  </si>
  <si>
    <t xml:space="preserve">      - Tài sản khác thuê ngoài</t>
  </si>
  <si>
    <t>(2)- Tổng số tiền thuê tối thiểu trong tương lai của hợp đồng thuê hoạt động tài sản không hủy ngang theo các thời hạn</t>
  </si>
  <si>
    <t xml:space="preserve">      - Từ 1 năm trở xuống</t>
  </si>
  <si>
    <t xml:space="preserve">      - Trên 1 năm đến 5 năm</t>
  </si>
  <si>
    <t xml:space="preserve">      - Trên 5 năm</t>
  </si>
  <si>
    <t>D29- Doanh thu</t>
  </si>
  <si>
    <t>Năm trước</t>
  </si>
  <si>
    <t>- Doanh thu bán hàng</t>
  </si>
  <si>
    <t>- Doanh thu cung cấp dịch vụ</t>
  </si>
  <si>
    <t>- Doanh thu hợp đồng xây dựng (Đối với doanh nghiệp có hoạt động xây lắp)</t>
  </si>
  <si>
    <t>+ Doanh thu của hợp đồng xây dựng được ghi nhận trong kỳ;</t>
  </si>
  <si>
    <t>+ Tổng doanh thu luỹ kế của hợp đồng xây dựng được ghi nhận đến thời điểm lập báo cáo tài chính;</t>
  </si>
  <si>
    <t>D30- Các khoản giảm trừ doanh thu</t>
  </si>
  <si>
    <t xml:space="preserve">    - Chiết khấu thương mại</t>
  </si>
  <si>
    <t xml:space="preserve">    - Giảm giá hàng bán</t>
  </si>
  <si>
    <t xml:space="preserve">    - Hàng bán bị trả lại</t>
  </si>
  <si>
    <t xml:space="preserve">    - Thuế GTGT phải nộp (phương pháp trực tiếp)</t>
  </si>
  <si>
    <t xml:space="preserve">    - Thuế tiêu thụ đặc biệt </t>
  </si>
  <si>
    <t xml:space="preserve">    - Thuế xuất khẩu </t>
  </si>
  <si>
    <t>D31- Giá vốn hàng bán</t>
  </si>
  <si>
    <t>- Giá vốn của hàng hóa đã bán</t>
  </si>
  <si>
    <t>- Giá vốn của thành phẩm đã bán</t>
  </si>
  <si>
    <t>- Giá vốn của dịch vụ đã cung cấp</t>
  </si>
  <si>
    <t>- Giá trị còn lại, chi phí nhượng bán, thanh lý của BĐS đầu tư đã bán</t>
  </si>
  <si>
    <t>- Chi phí kinh doanh BĐS đầu tư</t>
  </si>
  <si>
    <t>- Hao hụt, mất mát hàng tồn kho</t>
  </si>
  <si>
    <t>- Các khoản chi phí vượt mức bình thường</t>
  </si>
  <si>
    <t>- Dự phòng giảm giá hàng tồn kho</t>
  </si>
  <si>
    <t>D32- Doanh thu hoạt động tài chính</t>
  </si>
  <si>
    <t>- Lãi tiền gửi, tiền cho vay</t>
  </si>
  <si>
    <t>- Lãi đầu tư trái phiếu, kỳ phiếu, tín phiếu</t>
  </si>
  <si>
    <t>- Cổ tức, lợi nhuận được chia</t>
  </si>
  <si>
    <t>- Lãi bán chứng khoán</t>
  </si>
  <si>
    <t>- Lãi chênh lệch tỷ giá đã thực hiện</t>
  </si>
  <si>
    <t xml:space="preserve">- Lãi chênh lệch tỷ giá chưa thực hiện </t>
  </si>
  <si>
    <t>- Lãi bán hàng trả chậm</t>
  </si>
  <si>
    <t>- Doanh thu hoạt động tài chính khác</t>
  </si>
  <si>
    <t>D33- Chi phí hoạt động tài chính</t>
  </si>
  <si>
    <t>- Lãi tiền vay</t>
  </si>
  <si>
    <t>- Chi phí mua bán chứng khoán</t>
  </si>
  <si>
    <t>- Lỗ do thanh lý các khoản đầu tư ngắn hạn, dài hạn</t>
  </si>
  <si>
    <t>- Lỗ bán ngoại tệ</t>
  </si>
  <si>
    <t>- Lỗ chênh lệch tỷ giá đã thực hiện</t>
  </si>
  <si>
    <t>- Lỗ chênh lệch tỷ giá chưa thực hiện</t>
  </si>
  <si>
    <t>- Dự phòng giảm giá các khoản đầu tư ngắn hạn, dài hạn</t>
  </si>
  <si>
    <t>- Chi phí tài chính khác</t>
  </si>
  <si>
    <t>D34- Chi phí bán hàng</t>
  </si>
  <si>
    <t>- Chi phí nhân viên</t>
  </si>
  <si>
    <t>- Chi phí nguyên vật liệu</t>
  </si>
  <si>
    <t>- Chi phí khấu hao tài sản cố định</t>
  </si>
  <si>
    <t>- Chi phí bảo hành nhà chung cư</t>
  </si>
  <si>
    <t>- Chi phí dịch vụ mua ngoài</t>
  </si>
  <si>
    <t>- Chi phí bằng tiền khác</t>
  </si>
  <si>
    <t>D35- Chi phí quản lý</t>
  </si>
  <si>
    <t>- Chi phí đồ dùng văn phòng</t>
  </si>
  <si>
    <t>- Thuế, phí và lệ phí</t>
  </si>
  <si>
    <t>- Phân bổ lợi thế kinh doanh và giá trị thương hiệu</t>
  </si>
  <si>
    <t>- Chi phí dự phòng</t>
  </si>
  <si>
    <t>D36- Thu nhập khác</t>
  </si>
  <si>
    <t>- Thu tiền nhượng bán, thanh lý tài sản cố định</t>
  </si>
  <si>
    <t>- Giá trị công trình được cắt giảm theo quyết toán do TCT làm chủ đầu tư</t>
  </si>
  <si>
    <t>- Thu nhập công nợ không đối tượng</t>
  </si>
  <si>
    <t>- Thu nhập khác</t>
  </si>
  <si>
    <t>D37- Chi phí khác</t>
  </si>
  <si>
    <t>- Giá trị còn lại của TSCĐ nhượng bán, thanh lý</t>
  </si>
  <si>
    <t>- Xử lý hàng tồn kho</t>
  </si>
  <si>
    <t>- Chi phí khác</t>
  </si>
  <si>
    <t>D39- Cam kết</t>
  </si>
  <si>
    <t>+ …</t>
  </si>
  <si>
    <t>+…</t>
  </si>
  <si>
    <t>D6- Chi phí trả trước ngắn hạn</t>
  </si>
  <si>
    <t>Tăng trong kỳ</t>
  </si>
  <si>
    <t>Kết chuyển vào CPSXKD trong kỳ</t>
  </si>
  <si>
    <t>Kết chuyển giảm khác</t>
  </si>
  <si>
    <t xml:space="preserve"> - Công cụ dụng cụ</t>
  </si>
  <si>
    <t xml:space="preserve"> - Chi phí bảo hiểm</t>
  </si>
  <si>
    <t xml:space="preserve"> - Chi phí khác</t>
  </si>
  <si>
    <t>D18- Chi phí trả trước dài hạn</t>
  </si>
  <si>
    <t xml:space="preserve"> - Chi phí trả trước về thuê hoạt động TSCĐ</t>
  </si>
  <si>
    <t xml:space="preserve"> - Chi phí thành lập doanh nghiệp</t>
  </si>
  <si>
    <t xml:space="preserve"> - Chi phí nghiên cứu có giá trị lớn</t>
  </si>
  <si>
    <t xml:space="preserve"> - Chi phí cho giai đoạn triển khai không đủ tiêu chuẩn ghi nhận là TSCĐ vô hình</t>
  </si>
  <si>
    <t xml:space="preserve"> - Vật tư luân chuyển</t>
  </si>
  <si>
    <t xml:space="preserve"> - Chi phí sửa chữa lớn</t>
  </si>
  <si>
    <t xml:space="preserve"> - Chi phí lãi vay</t>
  </si>
  <si>
    <t>D7- Thuế và các khoản phải thu/nộp Nhà nước</t>
  </si>
  <si>
    <t>Phải nộp trong kỳ</t>
  </si>
  <si>
    <t>Số đã nộp trong kỳ</t>
  </si>
  <si>
    <t>- Thuế GTGT hàng bán nội địa</t>
  </si>
  <si>
    <t>- Thuế GTGT hàng nhập khẩu</t>
  </si>
  <si>
    <t>- Thuế tiêu thụ đặc biệt</t>
  </si>
  <si>
    <t>- Thuế xuất, nhập khẩu</t>
  </si>
  <si>
    <t>- Thuế TNDN</t>
  </si>
  <si>
    <t>- Thuế thu nhập cá nhân</t>
  </si>
  <si>
    <t>- Thuế tài nguyên</t>
  </si>
  <si>
    <t>- Thuế nhà đất và tiền thuê đất</t>
  </si>
  <si>
    <t>- Thuế thu trên vốn</t>
  </si>
  <si>
    <t>- Các loại thuế khác</t>
  </si>
  <si>
    <t>D10 - Tăng, giảm tài sản cố định hữu hình</t>
  </si>
  <si>
    <t>Khoản mục</t>
  </si>
  <si>
    <t>Nhà cửa, vật kiến trúc</t>
  </si>
  <si>
    <t>Máy móc, thiết bị</t>
  </si>
  <si>
    <t>Phương tiện vận tải, truyền dẫn</t>
  </si>
  <si>
    <t>TSCĐ hữu hình khác</t>
  </si>
  <si>
    <t>Tổng cộng</t>
  </si>
  <si>
    <t>Nguyên giá TSCĐ hữu hình</t>
  </si>
  <si>
    <t>Số dư đầu năm</t>
  </si>
  <si>
    <t>Mua trong kỳ</t>
  </si>
  <si>
    <t>Đầu tư XDCB hoàn thành</t>
  </si>
  <si>
    <t>Tăng khác</t>
  </si>
  <si>
    <t>Chuyển sang bất động sản đầu tư</t>
  </si>
  <si>
    <t>Thanh lý, nhượng bán</t>
  </si>
  <si>
    <t>Giảm khác</t>
  </si>
  <si>
    <t>Giá trị hao mòn lũy kế</t>
  </si>
  <si>
    <t>Khấu hao trong kỳ</t>
  </si>
  <si>
    <t>Giá trị còn lại của TSCĐ hữu hình</t>
  </si>
  <si>
    <t>Tại ngày đầu năm</t>
  </si>
  <si>
    <t>D26- Vốn chủ sở hữu</t>
  </si>
  <si>
    <t>a- Bảng đối chiếu biến động của vốn chủ sở hữu</t>
  </si>
  <si>
    <t>Vốn đầu tư của chủ sở hữu</t>
  </si>
  <si>
    <t>Thặng dư vốn cổ phần</t>
  </si>
  <si>
    <t>Vốn khác của chủ sở hữu</t>
  </si>
  <si>
    <t>Cổ phiếu quỹ</t>
  </si>
  <si>
    <t>Chênh lệch đánh giá lại tài sản</t>
  </si>
  <si>
    <t>Chênh lệch tỷ giá hối đoái</t>
  </si>
  <si>
    <t>Quỹ đầu tư phát triển</t>
  </si>
  <si>
    <t>Quỹ dự phòng tài chính</t>
  </si>
  <si>
    <t>Quỹ khác thuộc vốn chủ sở hữu</t>
  </si>
  <si>
    <t>Lợi nhuận sau thuế chưa phân phối</t>
  </si>
  <si>
    <t>Nguồn vốn XDCB</t>
  </si>
  <si>
    <t>Số dư đầu năm trước</t>
  </si>
  <si>
    <t>- Tăng vốn trong năm trước</t>
  </si>
  <si>
    <t>- Lãi/(lỗ) trong năm trước</t>
  </si>
  <si>
    <t>- Tăng khác</t>
  </si>
  <si>
    <t>- Giảm vốn trong năm trước</t>
  </si>
  <si>
    <t>- Giảm khác</t>
  </si>
  <si>
    <t>Số dư đầu năm nay</t>
  </si>
  <si>
    <t>- Tăng vốn trong kỳ này</t>
  </si>
  <si>
    <t>- Lãi/(lỗ) trong kỳ này</t>
  </si>
  <si>
    <t>- Giảm vốn trong kỳ này</t>
  </si>
  <si>
    <t>b- Chi tiết vốn đầu tư của chủ sở hữu</t>
  </si>
  <si>
    <t>- Vốn góp của Vinaconex</t>
  </si>
  <si>
    <t>- Vốn góp của các đối tượng khác</t>
  </si>
  <si>
    <t>Tỷ lệ vốn góp của Vinaconex</t>
  </si>
  <si>
    <t>- Theo vốn thực góp</t>
  </si>
  <si>
    <t>- Theo giấy phép</t>
  </si>
  <si>
    <t>* Giá trị trái phiếu đã chuyển thành cổ phiếu trong kỳ:</t>
  </si>
  <si>
    <t>* Số lượng cổ phiếu quỹ:</t>
  </si>
  <si>
    <t>c- Các giao dịch về vốn với các chủ sở hữu và phân phối cổ tức, chia lợi nhuận</t>
  </si>
  <si>
    <t>- Vốn đầu tư của chủ sở hữu</t>
  </si>
  <si>
    <t>+ Vốn góp đầu năm</t>
  </si>
  <si>
    <t>+ Vốn góp tăng trong kỳ</t>
  </si>
  <si>
    <t>+ Vốn góp giảm trong kỳ</t>
  </si>
  <si>
    <t>+ Vốn góp cuối kỳ</t>
  </si>
  <si>
    <t>- Cổ tức đã chia</t>
  </si>
  <si>
    <t>+ từ lợi nhuận kỳ kế toán</t>
  </si>
  <si>
    <t>+ từ lợi nhuận kỳ trước</t>
  </si>
  <si>
    <t>- Cổ tức đã chia bằng tiền</t>
  </si>
  <si>
    <t>d- Cổ tức</t>
  </si>
  <si>
    <t>- Cổ tức đã công bố sau ngày kết thúc kỳ kế toán:</t>
  </si>
  <si>
    <t>+ Cổ tức đã công bố trên cổ phiếu phổ thông:</t>
  </si>
  <si>
    <t>+ Cổ tức đã công bố trên cổ phiếu ưu đãi:</t>
  </si>
  <si>
    <t>- Cổ tức của cổ phiếu ưu đãi lũy kế chưa được ghi nhận:</t>
  </si>
  <si>
    <t>đ- Cổ phiếu</t>
  </si>
  <si>
    <t>- Số lượng cổ phiếu đăng ký phát hành</t>
  </si>
  <si>
    <t>- Số lượng cổ phiếu đã bán ra công chúng</t>
  </si>
  <si>
    <t>+ Cổ phiếu phổ thông</t>
  </si>
  <si>
    <t>+ Cổ phiếu ưu đãi</t>
  </si>
  <si>
    <t xml:space="preserve">- Số lượng cổ phiếu được mua lại </t>
  </si>
  <si>
    <t>- Số lượng cổ phiếu đang lưu hành</t>
  </si>
  <si>
    <t xml:space="preserve">+ Cổ phiếu ưu đãi </t>
  </si>
  <si>
    <t xml:space="preserve">     * Mệnh giá cổ phiếu đang lưu hành :</t>
  </si>
  <si>
    <t xml:space="preserve"> </t>
  </si>
  <si>
    <t>CÔNG TY CỔ PHẦN XÂY DỰNG SỐ 12</t>
  </si>
  <si>
    <t>Tầng 19, nhà HH2-2 Khu đô thị Mễ Trì Hạ, đường Phạm Hùng
xã Mễ Trì, huyện Từ Liêm, thành phố Hà Nội</t>
  </si>
  <si>
    <t xml:space="preserve">         Vũ Nam Hà</t>
  </si>
  <si>
    <t>18. Lãi cơ bản trên cổ phiếu</t>
  </si>
  <si>
    <t>BÁO CÁO KẾT QUẢ HOẠT ĐỘNG KINH DOANH</t>
  </si>
  <si>
    <t>D42- Chỉ số tài chính và hoạt động</t>
  </si>
  <si>
    <t>Đơn vị tính</t>
  </si>
  <si>
    <t>Cơ cấu tài sản</t>
  </si>
  <si>
    <t>- Tài sản ngắn hạn/Tổng tài sản</t>
  </si>
  <si>
    <t>%</t>
  </si>
  <si>
    <t>- Tài sản dài hạn/Tổng tài sản</t>
  </si>
  <si>
    <t>Cơ cấu vốn</t>
  </si>
  <si>
    <t>- Nợ phải trả/Tổng nguồn vốn</t>
  </si>
  <si>
    <t>- Vốn chủ sở hữu/Tổng nguồn vốn</t>
  </si>
  <si>
    <t>Khả năng thanh toán</t>
  </si>
  <si>
    <t>- Khả năng thanh toán hiện thời</t>
  </si>
  <si>
    <t>Lần</t>
  </si>
  <si>
    <t>- Khả năng thanh toán nợ ngắn hạn</t>
  </si>
  <si>
    <t>- Khả năng thanh toán nhanh</t>
  </si>
  <si>
    <t>Tỷ suất sinh lời</t>
  </si>
  <si>
    <t>- Tỷ suất lợi nhuận trước thuế trên doanh thu</t>
  </si>
  <si>
    <t>- Tỷ suất lợi nhuận sau thuế trên doanh thu</t>
  </si>
  <si>
    <t>- Tỷ suất lợi nhuận trước thuế trên tổng tài sản</t>
  </si>
  <si>
    <t>- Tỷ suất lợi nhuận sau thuế trên tổng tài sản</t>
  </si>
  <si>
    <t>- Tỷ suất lợi nhuận sau thuế trên vốn chủ sở hữu</t>
  </si>
  <si>
    <t>11. Quỹ khen thưởng, phúc lợi</t>
  </si>
  <si>
    <t>8. Doanh thu chưa thực hiện</t>
  </si>
  <si>
    <t>Năm 2011</t>
  </si>
  <si>
    <t>Đơn vị báo cáo: V12 - Công ty cổ phần xây dựng số 12</t>
  </si>
  <si>
    <t>CÁC CHỈ TIÊU NGOÀI BẢNG CÂN ĐỐI KẾ TOÁN</t>
  </si>
  <si>
    <t>1. Tài sản thuê ngoài</t>
  </si>
  <si>
    <t>D28</t>
  </si>
  <si>
    <t>2. Vật tư, hàng hóa nhận giữ hộ, nhận gia công</t>
  </si>
  <si>
    <t>3. Hàng hóa nhận bán hộ, nhận ký gửi, ký cược</t>
  </si>
  <si>
    <t>4. Nợ khó đòi đã xử lý</t>
  </si>
  <si>
    <t>5. Ngoại tệ các loại:</t>
  </si>
  <si>
    <t xml:space="preserve">6. Dự toán chi sự nghiệp, dự án </t>
  </si>
  <si>
    <t>Số đầu năm</t>
  </si>
  <si>
    <t>Số cuối quý</t>
  </si>
  <si>
    <t>Mã chỉ tiêu</t>
  </si>
  <si>
    <t>9. Quỹ phát triển khoa học và công nghệ</t>
  </si>
  <si>
    <t>12. Quỹ hỗ trợ sắp xếp doanh nghiệp</t>
  </si>
  <si>
    <t xml:space="preserve">1. Nguồn kinh phí </t>
  </si>
  <si>
    <t>2. Nguồn kinh phí đã hình thành TSCĐ</t>
  </si>
  <si>
    <t>D41- Doanh thu theo ngành</t>
  </si>
  <si>
    <t>Tỷ trọng</t>
  </si>
  <si>
    <t>Doanh thu thuần</t>
  </si>
  <si>
    <t>- Xây lắp</t>
  </si>
  <si>
    <t>- Bất động sản</t>
  </si>
  <si>
    <t>- Sản xuất công nghiệp</t>
  </si>
  <si>
    <t>- Tư vấn</t>
  </si>
  <si>
    <t>- Xuất nhập khẩu máy móc</t>
  </si>
  <si>
    <t>- Xuất khẩu lao động</t>
  </si>
  <si>
    <t>- Doanh thu khác</t>
  </si>
  <si>
    <t>Tổng doanh thu thuần</t>
  </si>
  <si>
    <t>Giá vốn hàng bán</t>
  </si>
  <si>
    <t>Tổng giá vốn hàng bán</t>
  </si>
  <si>
    <t>Lãi gộp</t>
  </si>
  <si>
    <t>Tổng lãi gộp</t>
  </si>
  <si>
    <t>Tỷ suất lợi nhuận</t>
  </si>
  <si>
    <t>Tổng tỷ suất lợi nhuận</t>
  </si>
  <si>
    <t>Tổng giám đốc</t>
  </si>
  <si>
    <t>THUYẾT MINH BÁO CÁO TÀI CHÍNH</t>
  </si>
  <si>
    <t>Chi tiết chi phí XDCB dở dang</t>
  </si>
  <si>
    <t>&lt;=========================</t>
  </si>
  <si>
    <t>Công trình</t>
  </si>
  <si>
    <t>+ Đầu tư nhà văn phòng H10 Thanh Xuân</t>
  </si>
  <si>
    <t>+ ……….</t>
  </si>
  <si>
    <t>Chi tiết các khoản dự phòng</t>
  </si>
  <si>
    <t>bao gồm dự phòng cho:</t>
  </si>
  <si>
    <t>+  Dự phòng phải thu khó đòi</t>
  </si>
  <si>
    <t>Năm 2012</t>
  </si>
  <si>
    <t xml:space="preserve">e- Các quỹ của doanh nghiệp: </t>
  </si>
  <si>
    <t>- Quỹ đầu tư phát triển</t>
  </si>
  <si>
    <t xml:space="preserve">- Quỹ dự phòng tài chính </t>
  </si>
  <si>
    <t>- Quỹ khác thuộc vốn chủ sở hữu</t>
  </si>
  <si>
    <t>* Mục đích trích lập và sử dụng các quỹ của doanh nghiệp</t>
  </si>
  <si>
    <t>g- Thu nhập và chi phí, lãi hoặc lỗ được ghi nhận trực tiếp vào Vốn chủ sở hữu  theo qui định của các chuẩn mực kế toán cụ thể.</t>
  </si>
  <si>
    <t xml:space="preserve">BẢNG CÂN ĐỐI KẾ TOÁN </t>
  </si>
  <si>
    <t>BÁO CÁO LƯU CHUYỂN TIỀN TỆ</t>
  </si>
  <si>
    <t>Luỹ kế từ đầu năm đến cuối quý III-2011</t>
  </si>
  <si>
    <t xml:space="preserve">  - Giá trị còn lại cuối năm/kỳ của TSCĐ hữu hình đã dùng để thế chấp, cầm cố đảm bảo các khoản vay:</t>
  </si>
  <si>
    <t xml:space="preserve">  - Nguyên giá TSCĐ cuối năm/kỳ  đã khấu hao hết nhưng vẫn còn sử dụng:</t>
  </si>
  <si>
    <t xml:space="preserve">  - Nguyên giá TSCĐ cuối năm/kỳ chờ thanh lý:</t>
  </si>
  <si>
    <t xml:space="preserve">  - Các cam kết về việc mua, bán TSCĐ hữu hình có giá trị lớn trong tương lai:</t>
  </si>
  <si>
    <t xml:space="preserve">  - Các thay đổi khác về TSCĐ hữu hình:</t>
  </si>
  <si>
    <t>14. Phần lãi lỗ trong công ty liên kết, liên doanh</t>
  </si>
  <si>
    <t>45</t>
  </si>
  <si>
    <t>18.1 Lợi nhuận sau thuế của cổ đông thiểu số</t>
  </si>
  <si>
    <t>61</t>
  </si>
  <si>
    <t>18.2 Lợi nhuận sau thuế của cổ đông công ty mẹ</t>
  </si>
  <si>
    <t>62</t>
  </si>
  <si>
    <t>Tại ngày 31/12/2012</t>
  </si>
  <si>
    <t>Ngày 20 tháng 01 năm 2013</t>
  </si>
  <si>
    <t>Cho kỳ kết thúc ngày 31/12/2012</t>
  </si>
  <si>
    <t>Lũy kế Quý IV/2012</t>
  </si>
  <si>
    <t>Luỹ kế từ đầu năm đến cuối quý IV-2012</t>
  </si>
  <si>
    <t>Số dư cuối Quý IV/2012</t>
  </si>
  <si>
    <t>Tại ngày cuối Quý IV/2012</t>
  </si>
  <si>
    <t>9T-2012</t>
  </si>
  <si>
    <t>9T-2011</t>
  </si>
  <si>
    <t>Quý IV</t>
  </si>
  <si>
    <t>Só luỹ kế từ đầu năm đến cuối quý IV</t>
  </si>
  <si>
    <t>Quý IV năm 2012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</si>
</sst>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_);_(@_)"/>
    <numFmt numFmtId="167" formatCode="_(* #,##0.00_);_(* \(#,##0.00\);_(* &quot;-&quot;_);_(@_)"/>
    <numFmt numFmtId="168" formatCode="_(* #,##0.000_);_(* \(#,##0.000\);_(* &quot;-&quot;_);_(@_)"/>
    <numFmt numFmtId="169" formatCode="_(* #,##0.0000_);_(* \(#,##0.0000\);_(* &quot;-&quot;_);_(@_)"/>
    <numFmt numFmtId="170" formatCode="_(* #,##0.00000_);_(* \(#,##0.00000\);_(* &quot;-&quot;_);_(@_)"/>
    <numFmt numFmtId="171" formatCode="_(* #,##0.000000_);_(* \(#,##0.000000\);_(* &quot;-&quot;_);_(@_)"/>
    <numFmt numFmtId="172" formatCode="_(* #,##0.000_);_(* \(#,##0.000\);_(* &quot;-&quot;??_);_(@_)"/>
    <numFmt numFmtId="173" formatCode="_(* #,##0.0000_);_(* \(#,##0.0000\);_(* &quot;-&quot;??_);_(@_)"/>
    <numFmt numFmtId="174" formatCode="0.0000000"/>
    <numFmt numFmtId="175" formatCode="0.00000000"/>
    <numFmt numFmtId="176" formatCode="0.000000000"/>
    <numFmt numFmtId="177" formatCode="0.0000"/>
    <numFmt numFmtId="178" formatCode="0.000"/>
    <numFmt numFmtId="179" formatCode="0.000000"/>
    <numFmt numFmtId="180" formatCode="0.00000"/>
    <numFmt numFmtId="181" formatCode="0.0%"/>
  </numFmts>
  <fonts count="34">
    <font>
      <sz val="10"/>
      <name val=".VnTime"/>
      <family val="0"/>
    </font>
    <font>
      <sz val="8"/>
      <name val=".VnTime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.VnTime"/>
      <family val="0"/>
    </font>
    <font>
      <sz val="10"/>
      <name val="Arial"/>
      <family val="2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1"/>
      <color indexed="10"/>
      <name val="Times New Roman"/>
      <family val="1"/>
    </font>
    <font>
      <u val="single"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i/>
      <u val="single"/>
      <sz val="11"/>
      <color indexed="12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i/>
      <sz val="11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i/>
      <u val="single"/>
      <sz val="11"/>
      <color indexed="10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8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41" fontId="6" fillId="0" borderId="0" xfId="0" applyNumberFormat="1" applyFont="1" applyFill="1" applyBorder="1" applyAlignment="1" applyProtection="1">
      <alignment horizontal="right"/>
      <protection hidden="1"/>
    </xf>
    <xf numFmtId="41" fontId="3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horizontal="left" vertical="top"/>
      <protection hidden="1"/>
    </xf>
    <xf numFmtId="41" fontId="6" fillId="0" borderId="0" xfId="15" applyNumberFormat="1" applyFont="1" applyFill="1" applyAlignment="1" applyProtection="1">
      <alignment horizontal="right"/>
      <protection hidden="1"/>
    </xf>
    <xf numFmtId="41" fontId="7" fillId="0" borderId="0" xfId="15" applyNumberFormat="1" applyFont="1" applyFill="1" applyAlignment="1" applyProtection="1">
      <alignment horizontal="right"/>
      <protection hidden="1"/>
    </xf>
    <xf numFmtId="41" fontId="4" fillId="0" borderId="0" xfId="0" applyNumberFormat="1" applyFont="1" applyFill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hidden="1"/>
    </xf>
    <xf numFmtId="41" fontId="10" fillId="0" borderId="1" xfId="15" applyNumberFormat="1" applyFont="1" applyFill="1" applyBorder="1" applyAlignment="1" applyProtection="1">
      <alignment horizontal="right" vertical="top" wrapText="1"/>
      <protection hidden="1"/>
    </xf>
    <xf numFmtId="41" fontId="10" fillId="0" borderId="2" xfId="15" applyNumberFormat="1" applyFont="1" applyFill="1" applyBorder="1" applyAlignment="1" applyProtection="1">
      <alignment horizontal="right" vertical="top" wrapText="1"/>
      <protection hidden="1"/>
    </xf>
    <xf numFmtId="0" fontId="10" fillId="0" borderId="3" xfId="0" applyFont="1" applyFill="1" applyBorder="1" applyAlignment="1" applyProtection="1">
      <alignment horizontal="left" vertical="top" wrapText="1" indent="1"/>
      <protection hidden="1"/>
    </xf>
    <xf numFmtId="41" fontId="10" fillId="0" borderId="1" xfId="15" applyNumberFormat="1" applyFont="1" applyFill="1" applyBorder="1" applyAlignment="1" applyProtection="1">
      <alignment horizontal="right" vertical="top" wrapText="1"/>
      <protection locked="0"/>
    </xf>
    <xf numFmtId="41" fontId="10" fillId="0" borderId="4" xfId="15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left" vertical="top"/>
      <protection hidden="1"/>
    </xf>
    <xf numFmtId="0" fontId="9" fillId="0" borderId="0" xfId="0" applyFont="1" applyFill="1" applyAlignment="1" applyProtection="1">
      <alignment vertical="top"/>
      <protection hidden="1"/>
    </xf>
    <xf numFmtId="49" fontId="9" fillId="0" borderId="0" xfId="0" applyNumberFormat="1" applyFont="1" applyFill="1" applyAlignment="1" applyProtection="1">
      <alignment/>
      <protection hidden="1"/>
    </xf>
    <xf numFmtId="0" fontId="9" fillId="0" borderId="0" xfId="0" applyFont="1" applyFill="1" applyAlignment="1">
      <alignment horizontal="left"/>
    </xf>
    <xf numFmtId="165" fontId="10" fillId="0" borderId="0" xfId="15" applyNumberFormat="1" applyFont="1" applyFill="1" applyBorder="1" applyAlignment="1">
      <alignment horizontal="left"/>
    </xf>
    <xf numFmtId="165" fontId="10" fillId="0" borderId="0" xfId="15" applyNumberFormat="1" applyFont="1" applyAlignment="1">
      <alignment horizontal="justify" vertical="top"/>
    </xf>
    <xf numFmtId="165" fontId="10" fillId="0" borderId="0" xfId="15" applyNumberFormat="1" applyFont="1" applyAlignment="1">
      <alignment horizontal="left" vertical="top" wrapText="1"/>
    </xf>
    <xf numFmtId="165" fontId="10" fillId="0" borderId="0" xfId="15" applyNumberFormat="1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165" fontId="13" fillId="0" borderId="0" xfId="15" applyNumberFormat="1" applyFont="1" applyAlignment="1">
      <alignment/>
    </xf>
    <xf numFmtId="165" fontId="13" fillId="0" borderId="0" xfId="15" applyNumberFormat="1" applyFont="1" applyAlignment="1">
      <alignment horizontal="left"/>
    </xf>
    <xf numFmtId="165" fontId="13" fillId="0" borderId="0" xfId="15" applyNumberFormat="1" applyFont="1" applyBorder="1" applyAlignment="1">
      <alignment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41" fontId="15" fillId="0" borderId="5" xfId="0" applyNumberFormat="1" applyFont="1" applyFill="1" applyBorder="1" applyAlignment="1" applyProtection="1">
      <alignment horizontal="center" vertical="center" wrapText="1"/>
      <protection hidden="1"/>
    </xf>
    <xf numFmtId="41" fontId="15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7" xfId="0" applyFont="1" applyFill="1" applyBorder="1" applyAlignment="1" applyProtection="1" quotePrefix="1">
      <alignment horizontal="center" vertical="top" wrapText="1"/>
      <protection hidden="1"/>
    </xf>
    <xf numFmtId="0" fontId="16" fillId="0" borderId="7" xfId="0" applyFont="1" applyFill="1" applyBorder="1" applyAlignment="1" applyProtection="1">
      <alignment horizontal="center" vertical="top" wrapText="1"/>
      <protection hidden="1"/>
    </xf>
    <xf numFmtId="41" fontId="17" fillId="0" borderId="7" xfId="15" applyNumberFormat="1" applyFont="1" applyFill="1" applyBorder="1" applyAlignment="1" applyProtection="1">
      <alignment horizontal="justify" vertical="top" wrapText="1"/>
      <protection hidden="1"/>
    </xf>
    <xf numFmtId="41" fontId="17" fillId="0" borderId="8" xfId="15" applyNumberFormat="1" applyFont="1" applyFill="1" applyBorder="1" applyAlignment="1" applyProtection="1">
      <alignment horizontal="justify" vertical="top" wrapText="1"/>
      <protection hidden="1"/>
    </xf>
    <xf numFmtId="0" fontId="17" fillId="0" borderId="0" xfId="0" applyFont="1" applyFill="1" applyAlignment="1" applyProtection="1">
      <alignment/>
      <protection hidden="1"/>
    </xf>
    <xf numFmtId="0" fontId="17" fillId="0" borderId="9" xfId="0" applyFont="1" applyFill="1" applyBorder="1" applyAlignment="1" applyProtection="1" quotePrefix="1">
      <alignment horizontal="center" vertical="top" wrapText="1"/>
      <protection hidden="1"/>
    </xf>
    <xf numFmtId="0" fontId="16" fillId="0" borderId="9" xfId="0" applyFont="1" applyFill="1" applyBorder="1" applyAlignment="1" applyProtection="1">
      <alignment horizontal="center" vertical="top" wrapText="1"/>
      <protection hidden="1"/>
    </xf>
    <xf numFmtId="41" fontId="17" fillId="0" borderId="9" xfId="15" applyNumberFormat="1" applyFont="1" applyFill="1" applyBorder="1" applyAlignment="1" applyProtection="1">
      <alignment horizontal="justify" vertical="top" wrapText="1"/>
      <protection hidden="1"/>
    </xf>
    <xf numFmtId="41" fontId="17" fillId="0" borderId="10" xfId="15" applyNumberFormat="1" applyFont="1" applyFill="1" applyBorder="1" applyAlignment="1" applyProtection="1">
      <alignment horizontal="justify" vertical="top" wrapText="1"/>
      <protection hidden="1"/>
    </xf>
    <xf numFmtId="0" fontId="18" fillId="0" borderId="11" xfId="0" applyFont="1" applyFill="1" applyBorder="1" applyAlignment="1" applyProtection="1">
      <alignment horizontal="justify" vertical="top" wrapText="1"/>
      <protection hidden="1"/>
    </xf>
    <xf numFmtId="0" fontId="18" fillId="0" borderId="9" xfId="0" applyFont="1" applyFill="1" applyBorder="1" applyAlignment="1" applyProtection="1">
      <alignment horizontal="center" vertical="top" wrapText="1"/>
      <protection hidden="1"/>
    </xf>
    <xf numFmtId="0" fontId="15" fillId="0" borderId="9" xfId="0" applyFont="1" applyFill="1" applyBorder="1" applyAlignment="1" applyProtection="1">
      <alignment horizontal="center" vertical="top" wrapText="1"/>
      <protection hidden="1"/>
    </xf>
    <xf numFmtId="41" fontId="18" fillId="0" borderId="9" xfId="15" applyNumberFormat="1" applyFont="1" applyFill="1" applyBorder="1" applyAlignment="1" applyProtection="1">
      <alignment horizontal="justify" vertical="top" wrapText="1"/>
      <protection hidden="1"/>
    </xf>
    <xf numFmtId="41" fontId="18" fillId="0" borderId="10" xfId="15" applyNumberFormat="1" applyFont="1" applyFill="1" applyBorder="1" applyAlignment="1" applyProtection="1">
      <alignment horizontal="justify" vertical="top" wrapText="1"/>
      <protection hidden="1"/>
    </xf>
    <xf numFmtId="0" fontId="17" fillId="0" borderId="9" xfId="0" applyFont="1" applyFill="1" applyBorder="1" applyAlignment="1" applyProtection="1">
      <alignment horizontal="center" vertical="top" wrapText="1"/>
      <protection hidden="1"/>
    </xf>
    <xf numFmtId="0" fontId="16" fillId="0" borderId="11" xfId="0" applyFont="1" applyFill="1" applyBorder="1" applyAlignment="1" applyProtection="1">
      <alignment horizontal="justify" vertical="top" wrapText="1"/>
      <protection hidden="1"/>
    </xf>
    <xf numFmtId="41" fontId="16" fillId="0" borderId="9" xfId="15" applyNumberFormat="1" applyFont="1" applyFill="1" applyBorder="1" applyAlignment="1" applyProtection="1">
      <alignment horizontal="justify" vertical="top" wrapText="1"/>
      <protection hidden="1"/>
    </xf>
    <xf numFmtId="0" fontId="16" fillId="0" borderId="0" xfId="0" applyFont="1" applyFill="1" applyAlignment="1" applyProtection="1">
      <alignment/>
      <protection hidden="1"/>
    </xf>
    <xf numFmtId="0" fontId="17" fillId="0" borderId="11" xfId="0" applyFont="1" applyFill="1" applyBorder="1" applyAlignment="1" applyProtection="1">
      <alignment horizontal="justify" vertical="top" wrapText="1"/>
      <protection hidden="1"/>
    </xf>
    <xf numFmtId="41" fontId="17" fillId="0" borderId="9" xfId="15" applyNumberFormat="1" applyFont="1" applyFill="1" applyBorder="1" applyAlignment="1" applyProtection="1">
      <alignment horizontal="justify" vertical="top" wrapText="1"/>
      <protection locked="0"/>
    </xf>
    <xf numFmtId="0" fontId="18" fillId="0" borderId="12" xfId="0" applyFont="1" applyFill="1" applyBorder="1" applyAlignment="1" applyProtection="1">
      <alignment horizontal="justify" vertical="top" wrapText="1"/>
      <protection hidden="1"/>
    </xf>
    <xf numFmtId="0" fontId="18" fillId="0" borderId="13" xfId="0" applyFont="1" applyFill="1" applyBorder="1" applyAlignment="1" applyProtection="1">
      <alignment horizontal="center" vertical="top" wrapText="1"/>
      <protection hidden="1"/>
    </xf>
    <xf numFmtId="0" fontId="15" fillId="0" borderId="13" xfId="0" applyFont="1" applyFill="1" applyBorder="1" applyAlignment="1" applyProtection="1">
      <alignment horizontal="center" vertical="top" wrapText="1"/>
      <protection hidden="1"/>
    </xf>
    <xf numFmtId="41" fontId="18" fillId="0" borderId="13" xfId="15" applyNumberFormat="1" applyFont="1" applyFill="1" applyBorder="1" applyAlignment="1" applyProtection="1">
      <alignment horizontal="justify" vertical="top" wrapText="1"/>
      <protection locked="0"/>
    </xf>
    <xf numFmtId="41" fontId="18" fillId="0" borderId="14" xfId="15" applyNumberFormat="1" applyFont="1" applyFill="1" applyBorder="1" applyAlignment="1" applyProtection="1">
      <alignment horizontal="justify" vertical="top" wrapText="1"/>
      <protection locked="0"/>
    </xf>
    <xf numFmtId="41" fontId="3" fillId="0" borderId="0" xfId="0" applyNumberFormat="1" applyFont="1" applyFill="1" applyAlignment="1" applyProtection="1">
      <alignment/>
      <protection hidden="1"/>
    </xf>
    <xf numFmtId="41" fontId="7" fillId="0" borderId="0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left" vertical="top"/>
      <protection hidden="1"/>
    </xf>
    <xf numFmtId="0" fontId="9" fillId="0" borderId="0" xfId="0" applyFont="1" applyFill="1" applyAlignment="1" applyProtection="1">
      <alignment horizontal="center" vertical="top"/>
      <protection hidden="1"/>
    </xf>
    <xf numFmtId="41" fontId="3" fillId="0" borderId="0" xfId="0" applyNumberFormat="1" applyFont="1" applyFill="1" applyBorder="1" applyAlignment="1" applyProtection="1">
      <alignment horizontal="center"/>
      <protection hidden="1"/>
    </xf>
    <xf numFmtId="41" fontId="3" fillId="0" borderId="0" xfId="0" applyNumberFormat="1" applyFont="1" applyFill="1" applyBorder="1" applyAlignment="1" applyProtection="1">
      <alignment horizontal="right"/>
      <protection hidden="1"/>
    </xf>
    <xf numFmtId="41" fontId="6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right" vertical="top"/>
      <protection hidden="1"/>
    </xf>
    <xf numFmtId="49" fontId="9" fillId="0" borderId="0" xfId="0" applyNumberFormat="1" applyFont="1" applyFill="1" applyAlignment="1" applyProtection="1">
      <alignment horizontal="left"/>
      <protection hidden="1"/>
    </xf>
    <xf numFmtId="49" fontId="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/>
      <protection hidden="1"/>
    </xf>
    <xf numFmtId="41" fontId="7" fillId="0" borderId="0" xfId="0" applyNumberFormat="1" applyFont="1" applyFill="1" applyAlignment="1" applyProtection="1">
      <alignment/>
      <protection hidden="1"/>
    </xf>
    <xf numFmtId="41" fontId="4" fillId="0" borderId="0" xfId="0" applyNumberFormat="1" applyFont="1" applyFill="1" applyAlignment="1" applyProtection="1">
      <alignment horizontal="right"/>
      <protection hidden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14" fillId="0" borderId="16" xfId="0" applyFont="1" applyFill="1" applyBorder="1" applyAlignment="1" applyProtection="1">
      <alignment horizontal="center" vertical="center" wrapText="1"/>
      <protection hidden="1"/>
    </xf>
    <xf numFmtId="41" fontId="14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horizontal="justify" vertical="top" wrapText="1"/>
      <protection hidden="1"/>
    </xf>
    <xf numFmtId="0" fontId="3" fillId="0" borderId="1" xfId="0" applyFont="1" applyFill="1" applyBorder="1" applyAlignment="1" applyProtection="1">
      <alignment horizontal="center" vertical="top" wrapText="1"/>
      <protection hidden="1"/>
    </xf>
    <xf numFmtId="0" fontId="4" fillId="0" borderId="1" xfId="0" applyFont="1" applyFill="1" applyBorder="1" applyAlignment="1" applyProtection="1">
      <alignment horizontal="center" vertical="top" wrapText="1"/>
      <protection hidden="1"/>
    </xf>
    <xf numFmtId="41" fontId="2" fillId="0" borderId="1" xfId="0" applyNumberFormat="1" applyFont="1" applyFill="1" applyBorder="1" applyAlignment="1" applyProtection="1">
      <alignment horizontal="justify" wrapText="1"/>
      <protection hidden="1"/>
    </xf>
    <xf numFmtId="0" fontId="14" fillId="0" borderId="3" xfId="0" applyFont="1" applyFill="1" applyBorder="1" applyAlignment="1" applyProtection="1">
      <alignment horizontal="justify" vertical="top" wrapText="1"/>
      <protection hidden="1"/>
    </xf>
    <xf numFmtId="0" fontId="14" fillId="0" borderId="1" xfId="0" applyFont="1" applyFill="1" applyBorder="1" applyAlignment="1" applyProtection="1" quotePrefix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41" fontId="14" fillId="0" borderId="1" xfId="15" applyNumberFormat="1" applyFont="1" applyFill="1" applyBorder="1" applyAlignment="1" applyProtection="1">
      <alignment horizontal="justify" wrapText="1"/>
      <protection hidden="1"/>
    </xf>
    <xf numFmtId="41" fontId="14" fillId="0" borderId="2" xfId="15" applyNumberFormat="1" applyFont="1" applyFill="1" applyBorder="1" applyAlignment="1" applyProtection="1">
      <alignment horizontal="justify" wrapText="1"/>
      <protection hidden="1"/>
    </xf>
    <xf numFmtId="41" fontId="3" fillId="0" borderId="1" xfId="15" applyNumberFormat="1" applyFont="1" applyFill="1" applyBorder="1" applyAlignment="1" applyProtection="1">
      <alignment horizontal="justify" wrapText="1"/>
      <protection hidden="1"/>
    </xf>
    <xf numFmtId="41" fontId="3" fillId="0" borderId="2" xfId="15" applyNumberFormat="1" applyFont="1" applyFill="1" applyBorder="1" applyAlignment="1" applyProtection="1">
      <alignment horizontal="justify" wrapText="1"/>
      <protection hidden="1"/>
    </xf>
    <xf numFmtId="0" fontId="3" fillId="0" borderId="3" xfId="0" applyFont="1" applyFill="1" applyBorder="1" applyAlignment="1" applyProtection="1">
      <alignment horizontal="justify" vertical="top" wrapText="1"/>
      <protection hidden="1"/>
    </xf>
    <xf numFmtId="0" fontId="3" fillId="0" borderId="1" xfId="0" applyFont="1" applyFill="1" applyBorder="1" applyAlignment="1" applyProtection="1" quotePrefix="1">
      <alignment horizontal="center" vertical="top" wrapText="1"/>
      <protection hidden="1"/>
    </xf>
    <xf numFmtId="0" fontId="3" fillId="0" borderId="3" xfId="0" applyFont="1" applyFill="1" applyBorder="1" applyAlignment="1" applyProtection="1">
      <alignment horizontal="left" vertical="top" wrapText="1" indent="1"/>
      <protection hidden="1"/>
    </xf>
    <xf numFmtId="0" fontId="2" fillId="0" borderId="1" xfId="0" applyFont="1" applyFill="1" applyBorder="1" applyAlignment="1" applyProtection="1">
      <alignment horizontal="center" vertical="top" wrapText="1"/>
      <protection hidden="1"/>
    </xf>
    <xf numFmtId="41" fontId="2" fillId="0" borderId="1" xfId="15" applyNumberFormat="1" applyFont="1" applyFill="1" applyBorder="1" applyAlignment="1" applyProtection="1">
      <alignment horizontal="justify" wrapText="1"/>
      <protection hidden="1"/>
    </xf>
    <xf numFmtId="41" fontId="2" fillId="0" borderId="2" xfId="15" applyNumberFormat="1" applyFont="1" applyFill="1" applyBorder="1" applyAlignment="1" applyProtection="1">
      <alignment horizontal="justify" wrapText="1"/>
      <protection hidden="1"/>
    </xf>
    <xf numFmtId="0" fontId="2" fillId="0" borderId="17" xfId="0" applyFont="1" applyFill="1" applyBorder="1" applyAlignment="1" applyProtection="1">
      <alignment horizontal="justify" vertical="top" wrapText="1"/>
      <protection hidden="1"/>
    </xf>
    <xf numFmtId="0" fontId="14" fillId="0" borderId="18" xfId="0" applyFont="1" applyFill="1" applyBorder="1" applyAlignment="1" applyProtection="1">
      <alignment horizontal="center" vertical="top" wrapText="1"/>
      <protection hidden="1"/>
    </xf>
    <xf numFmtId="0" fontId="4" fillId="0" borderId="18" xfId="0" applyFont="1" applyFill="1" applyBorder="1" applyAlignment="1" applyProtection="1">
      <alignment horizontal="center" vertical="top" wrapText="1"/>
      <protection hidden="1"/>
    </xf>
    <xf numFmtId="41" fontId="2" fillId="0" borderId="18" xfId="15" applyNumberFormat="1" applyFont="1" applyFill="1" applyBorder="1" applyAlignment="1" applyProtection="1">
      <alignment horizontal="justify" wrapText="1"/>
      <protection hidden="1"/>
    </xf>
    <xf numFmtId="41" fontId="2" fillId="0" borderId="19" xfId="15" applyNumberFormat="1" applyFont="1" applyFill="1" applyBorder="1" applyAlignment="1" applyProtection="1">
      <alignment horizontal="justify" wrapText="1"/>
      <protection hidden="1"/>
    </xf>
    <xf numFmtId="49" fontId="9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hidden="1"/>
    </xf>
    <xf numFmtId="41" fontId="6" fillId="0" borderId="0" xfId="15" applyNumberFormat="1" applyFont="1" applyFill="1" applyBorder="1" applyAlignment="1" applyProtection="1">
      <alignment horizontal="right"/>
      <protection hidden="1"/>
    </xf>
    <xf numFmtId="41" fontId="3" fillId="0" borderId="0" xfId="15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/>
      <protection hidden="1"/>
    </xf>
    <xf numFmtId="41" fontId="4" fillId="0" borderId="0" xfId="15" applyNumberFormat="1" applyFont="1" applyFill="1" applyAlignment="1" applyProtection="1">
      <alignment horizontal="right"/>
      <protection hidden="1"/>
    </xf>
    <xf numFmtId="0" fontId="21" fillId="0" borderId="20" xfId="0" applyFont="1" applyFill="1" applyBorder="1" applyAlignment="1" applyProtection="1">
      <alignment vertical="top" wrapText="1"/>
      <protection hidden="1"/>
    </xf>
    <xf numFmtId="41" fontId="22" fillId="0" borderId="21" xfId="15" applyNumberFormat="1" applyFont="1" applyFill="1" applyBorder="1" applyAlignment="1" applyProtection="1">
      <alignment horizontal="right" wrapText="1"/>
      <protection hidden="1"/>
    </xf>
    <xf numFmtId="41" fontId="22" fillId="0" borderId="21" xfId="15" applyNumberFormat="1" applyFont="1" applyFill="1" applyBorder="1" applyAlignment="1" applyProtection="1">
      <alignment horizontal="right"/>
      <protection hidden="1"/>
    </xf>
    <xf numFmtId="41" fontId="22" fillId="0" borderId="22" xfId="15" applyNumberFormat="1" applyFont="1" applyFill="1" applyBorder="1" applyAlignment="1" applyProtection="1">
      <alignment horizontal="right"/>
      <protection hidden="1"/>
    </xf>
    <xf numFmtId="41" fontId="14" fillId="0" borderId="16" xfId="15" applyNumberFormat="1" applyFont="1" applyFill="1" applyBorder="1" applyAlignment="1" applyProtection="1">
      <alignment horizontal="right" wrapText="1"/>
      <protection hidden="1"/>
    </xf>
    <xf numFmtId="41" fontId="14" fillId="0" borderId="23" xfId="15" applyNumberFormat="1" applyFont="1" applyFill="1" applyBorder="1" applyAlignment="1" applyProtection="1">
      <alignment horizontal="right" wrapText="1"/>
      <protection hidden="1"/>
    </xf>
    <xf numFmtId="0" fontId="3" fillId="0" borderId="24" xfId="0" applyFont="1" applyFill="1" applyBorder="1" applyAlignment="1" applyProtection="1">
      <alignment vertical="top" wrapText="1"/>
      <protection hidden="1"/>
    </xf>
    <xf numFmtId="41" fontId="6" fillId="0" borderId="0" xfId="15" applyNumberFormat="1" applyFont="1" applyFill="1" applyBorder="1" applyAlignment="1" applyProtection="1">
      <alignment horizontal="right" wrapText="1"/>
      <protection locked="0"/>
    </xf>
    <xf numFmtId="41" fontId="6" fillId="0" borderId="25" xfId="15" applyNumberFormat="1" applyFont="1" applyFill="1" applyBorder="1" applyAlignment="1" applyProtection="1">
      <alignment horizontal="right"/>
      <protection hidden="1"/>
    </xf>
    <xf numFmtId="0" fontId="3" fillId="0" borderId="24" xfId="0" applyFont="1" applyFill="1" applyBorder="1" applyAlignment="1" applyProtection="1">
      <alignment horizontal="left" vertical="top" wrapText="1"/>
      <protection hidden="1"/>
    </xf>
    <xf numFmtId="41" fontId="6" fillId="0" borderId="26" xfId="15" applyNumberFormat="1" applyFont="1" applyFill="1" applyBorder="1" applyAlignment="1" applyProtection="1">
      <alignment horizontal="right" wrapText="1"/>
      <protection locked="0"/>
    </xf>
    <xf numFmtId="41" fontId="6" fillId="0" borderId="26" xfId="15" applyNumberFormat="1" applyFont="1" applyFill="1" applyBorder="1" applyAlignment="1" applyProtection="1">
      <alignment horizontal="right"/>
      <protection hidden="1"/>
    </xf>
    <xf numFmtId="41" fontId="6" fillId="0" borderId="27" xfId="15" applyNumberFormat="1" applyFont="1" applyFill="1" applyBorder="1" applyAlignment="1" applyProtection="1">
      <alignment horizontal="right"/>
      <protection hidden="1"/>
    </xf>
    <xf numFmtId="0" fontId="2" fillId="0" borderId="28" xfId="0" applyFont="1" applyFill="1" applyBorder="1" applyAlignment="1" applyProtection="1">
      <alignment horizontal="center" vertical="top" wrapText="1"/>
      <protection hidden="1"/>
    </xf>
    <xf numFmtId="41" fontId="23" fillId="0" borderId="29" xfId="15" applyNumberFormat="1" applyFont="1" applyFill="1" applyBorder="1" applyAlignment="1" applyProtection="1">
      <alignment horizontal="right" wrapText="1"/>
      <protection hidden="1"/>
    </xf>
    <xf numFmtId="41" fontId="23" fillId="0" borderId="29" xfId="15" applyNumberFormat="1" applyFont="1" applyFill="1" applyBorder="1" applyAlignment="1" applyProtection="1">
      <alignment horizontal="right"/>
      <protection hidden="1"/>
    </xf>
    <xf numFmtId="41" fontId="23" fillId="0" borderId="30" xfId="15" applyNumberFormat="1" applyFont="1" applyFill="1" applyBorder="1" applyAlignment="1" applyProtection="1">
      <alignment horizontal="right"/>
      <protection hidden="1"/>
    </xf>
    <xf numFmtId="41" fontId="2" fillId="0" borderId="31" xfId="15" applyNumberFormat="1" applyFont="1" applyFill="1" applyBorder="1" applyAlignment="1" applyProtection="1">
      <alignment horizontal="right" wrapText="1"/>
      <protection hidden="1"/>
    </xf>
    <xf numFmtId="41" fontId="2" fillId="0" borderId="32" xfId="15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Fill="1" applyAlignment="1" applyProtection="1">
      <alignment horizontal="center" vertical="top" wrapText="1"/>
      <protection hidden="1"/>
    </xf>
    <xf numFmtId="41" fontId="23" fillId="0" borderId="0" xfId="15" applyNumberFormat="1" applyFont="1" applyFill="1" applyBorder="1" applyAlignment="1" applyProtection="1">
      <alignment horizontal="right" wrapText="1"/>
      <protection hidden="1"/>
    </xf>
    <xf numFmtId="41" fontId="23" fillId="0" borderId="0" xfId="15" applyNumberFormat="1" applyFont="1" applyFill="1" applyBorder="1" applyAlignment="1" applyProtection="1">
      <alignment horizontal="right"/>
      <protection hidden="1"/>
    </xf>
    <xf numFmtId="41" fontId="2" fillId="0" borderId="0" xfId="15" applyNumberFormat="1" applyFont="1" applyFill="1" applyAlignment="1" applyProtection="1">
      <alignment horizontal="right" wrapText="1"/>
      <protection hidden="1"/>
    </xf>
    <xf numFmtId="0" fontId="20" fillId="0" borderId="24" xfId="20" applyFont="1" applyFill="1" applyBorder="1" applyAlignment="1" applyProtection="1" quotePrefix="1">
      <alignment horizontal="left" vertical="top" wrapText="1" indent="1"/>
      <protection hidden="1"/>
    </xf>
    <xf numFmtId="41" fontId="3" fillId="0" borderId="1" xfId="15" applyNumberFormat="1" applyFont="1" applyFill="1" applyBorder="1" applyAlignment="1" applyProtection="1">
      <alignment horizontal="right" wrapText="1"/>
      <protection hidden="1"/>
    </xf>
    <xf numFmtId="41" fontId="3" fillId="0" borderId="2" xfId="15" applyNumberFormat="1" applyFont="1" applyFill="1" applyBorder="1" applyAlignment="1" applyProtection="1">
      <alignment horizontal="right" wrapText="1"/>
      <protection hidden="1"/>
    </xf>
    <xf numFmtId="41" fontId="3" fillId="0" borderId="4" xfId="15" applyNumberFormat="1" applyFont="1" applyFill="1" applyBorder="1" applyAlignment="1" applyProtection="1">
      <alignment horizontal="right" wrapText="1"/>
      <protection hidden="1"/>
    </xf>
    <xf numFmtId="0" fontId="21" fillId="0" borderId="20" xfId="0" applyFont="1" applyFill="1" applyBorder="1" applyAlignment="1" applyProtection="1">
      <alignment/>
      <protection hidden="1"/>
    </xf>
    <xf numFmtId="0" fontId="3" fillId="0" borderId="24" xfId="0" applyFont="1" applyFill="1" applyBorder="1" applyAlignment="1" applyProtection="1" quotePrefix="1">
      <alignment horizontal="left" vertical="top" wrapText="1" indent="1"/>
      <protection hidden="1"/>
    </xf>
    <xf numFmtId="41" fontId="2" fillId="0" borderId="32" xfId="15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 vertical="top" wrapText="1"/>
      <protection hidden="1"/>
    </xf>
    <xf numFmtId="41" fontId="6" fillId="0" borderId="0" xfId="15" applyNumberFormat="1" applyFont="1" applyFill="1" applyBorder="1" applyAlignment="1" applyProtection="1">
      <alignment horizontal="right" wrapText="1"/>
      <protection hidden="1"/>
    </xf>
    <xf numFmtId="41" fontId="3" fillId="0" borderId="0" xfId="15" applyNumberFormat="1" applyFont="1" applyFill="1" applyAlignment="1" applyProtection="1">
      <alignment horizontal="right" wrapText="1"/>
      <protection hidden="1"/>
    </xf>
    <xf numFmtId="165" fontId="3" fillId="0" borderId="0" xfId="15" applyNumberFormat="1" applyFont="1" applyFill="1" applyAlignment="1" applyProtection="1">
      <alignment horizontal="right"/>
      <protection hidden="1"/>
    </xf>
    <xf numFmtId="41" fontId="6" fillId="0" borderId="29" xfId="15" applyNumberFormat="1" applyFont="1" applyFill="1" applyBorder="1" applyAlignment="1" applyProtection="1">
      <alignment horizontal="right" wrapText="1"/>
      <protection hidden="1"/>
    </xf>
    <xf numFmtId="41" fontId="6" fillId="0" borderId="29" xfId="15" applyNumberFormat="1" applyFont="1" applyFill="1" applyBorder="1" applyAlignment="1" applyProtection="1">
      <alignment horizontal="right"/>
      <protection hidden="1"/>
    </xf>
    <xf numFmtId="41" fontId="6" fillId="0" borderId="30" xfId="15" applyNumberFormat="1" applyFont="1" applyFill="1" applyBorder="1" applyAlignment="1" applyProtection="1">
      <alignment horizontal="right"/>
      <protection hidden="1"/>
    </xf>
    <xf numFmtId="41" fontId="3" fillId="0" borderId="31" xfId="15" applyNumberFormat="1" applyFont="1" applyFill="1" applyBorder="1" applyAlignment="1" applyProtection="1">
      <alignment horizontal="right" wrapText="1"/>
      <protection hidden="1"/>
    </xf>
    <xf numFmtId="41" fontId="3" fillId="0" borderId="32" xfId="15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Fill="1" applyAlignment="1" applyProtection="1">
      <alignment vertical="top" wrapText="1"/>
      <protection hidden="1"/>
    </xf>
    <xf numFmtId="0" fontId="2" fillId="0" borderId="28" xfId="0" applyFont="1" applyFill="1" applyBorder="1" applyAlignment="1" applyProtection="1">
      <alignment horizontal="left" vertical="top" wrapText="1"/>
      <protection hidden="1"/>
    </xf>
    <xf numFmtId="0" fontId="3" fillId="0" borderId="24" xfId="0" applyFont="1" applyFill="1" applyBorder="1" applyAlignment="1" applyProtection="1">
      <alignment horizontal="left" indent="1"/>
      <protection hidden="1"/>
    </xf>
    <xf numFmtId="41" fontId="22" fillId="0" borderId="0" xfId="15" applyNumberFormat="1" applyFont="1" applyFill="1" applyBorder="1" applyAlignment="1" applyProtection="1">
      <alignment horizontal="right" wrapText="1"/>
      <protection hidden="1"/>
    </xf>
    <xf numFmtId="41" fontId="22" fillId="0" borderId="0" xfId="15" applyNumberFormat="1" applyFont="1" applyFill="1" applyBorder="1" applyAlignment="1" applyProtection="1">
      <alignment horizontal="right"/>
      <protection hidden="1"/>
    </xf>
    <xf numFmtId="41" fontId="22" fillId="0" borderId="25" xfId="15" applyNumberFormat="1" applyFont="1" applyFill="1" applyBorder="1" applyAlignment="1" applyProtection="1">
      <alignment horizontal="right"/>
      <protection hidden="1"/>
    </xf>
    <xf numFmtId="41" fontId="14" fillId="0" borderId="1" xfId="15" applyNumberFormat="1" applyFont="1" applyFill="1" applyBorder="1" applyAlignment="1" applyProtection="1">
      <alignment horizontal="right" wrapText="1"/>
      <protection hidden="1"/>
    </xf>
    <xf numFmtId="41" fontId="14" fillId="0" borderId="2" xfId="15" applyNumberFormat="1" applyFont="1" applyFill="1" applyBorder="1" applyAlignment="1" applyProtection="1">
      <alignment horizontal="right" wrapText="1"/>
      <protection hidden="1"/>
    </xf>
    <xf numFmtId="0" fontId="3" fillId="0" borderId="24" xfId="0" applyFont="1" applyFill="1" applyBorder="1" applyAlignment="1" applyProtection="1" quotePrefix="1">
      <alignment horizontal="left" vertical="top" wrapText="1" indent="2"/>
      <protection hidden="1"/>
    </xf>
    <xf numFmtId="0" fontId="20" fillId="0" borderId="24" xfId="20" applyFont="1" applyFill="1" applyBorder="1" applyAlignment="1" applyProtection="1" quotePrefix="1">
      <alignment horizontal="left" vertical="top" wrapText="1" indent="2"/>
      <protection hidden="1"/>
    </xf>
    <xf numFmtId="0" fontId="2" fillId="0" borderId="0" xfId="0" applyFont="1" applyFill="1" applyAlignment="1" applyProtection="1">
      <alignment horizontal="left" vertical="top" wrapText="1" indent="2"/>
      <protection hidden="1"/>
    </xf>
    <xf numFmtId="0" fontId="24" fillId="0" borderId="20" xfId="20" applyFont="1" applyFill="1" applyBorder="1" applyAlignment="1" applyProtection="1">
      <alignment vertical="top" wrapText="1"/>
      <protection hidden="1"/>
    </xf>
    <xf numFmtId="0" fontId="3" fillId="0" borderId="0" xfId="0" applyFont="1" applyFill="1" applyAlignment="1" applyProtection="1">
      <alignment/>
      <protection locked="0"/>
    </xf>
    <xf numFmtId="0" fontId="3" fillId="0" borderId="24" xfId="0" applyFont="1" applyFill="1" applyBorder="1" applyAlignment="1" applyProtection="1" quotePrefix="1">
      <alignment horizontal="left" vertical="top" wrapText="1" indent="1"/>
      <protection hidden="1" locked="0"/>
    </xf>
    <xf numFmtId="0" fontId="20" fillId="0" borderId="33" xfId="20" applyFont="1" applyFill="1" applyBorder="1" applyAlignment="1" applyProtection="1" quotePrefix="1">
      <alignment horizontal="left" vertical="top" wrapText="1" indent="1"/>
      <protection hidden="1"/>
    </xf>
    <xf numFmtId="41" fontId="6" fillId="0" borderId="34" xfId="15" applyNumberFormat="1" applyFont="1" applyFill="1" applyBorder="1" applyAlignment="1" applyProtection="1">
      <alignment horizontal="right" wrapText="1"/>
      <protection locked="0"/>
    </xf>
    <xf numFmtId="41" fontId="6" fillId="0" borderId="34" xfId="15" applyNumberFormat="1" applyFont="1" applyFill="1" applyBorder="1" applyAlignment="1" applyProtection="1">
      <alignment horizontal="right"/>
      <protection hidden="1"/>
    </xf>
    <xf numFmtId="0" fontId="20" fillId="0" borderId="35" xfId="20" applyFont="1" applyFill="1" applyBorder="1" applyAlignment="1" applyProtection="1" quotePrefix="1">
      <alignment horizontal="left" vertical="top" wrapText="1" indent="1"/>
      <protection hidden="1"/>
    </xf>
    <xf numFmtId="0" fontId="20" fillId="0" borderId="24" xfId="20" applyFont="1" applyFill="1" applyBorder="1" applyAlignment="1" applyProtection="1">
      <alignment horizontal="left" vertical="top" wrapText="1" indent="1"/>
      <protection hidden="1"/>
    </xf>
    <xf numFmtId="165" fontId="3" fillId="0" borderId="0" xfId="0" applyNumberFormat="1" applyFont="1" applyFill="1" applyAlignment="1" applyProtection="1">
      <alignment/>
      <protection hidden="1"/>
    </xf>
    <xf numFmtId="0" fontId="20" fillId="0" borderId="0" xfId="20" applyFont="1" applyFill="1" applyAlignment="1" applyProtection="1">
      <alignment horizontal="left" vertical="top" wrapText="1" indent="1"/>
      <protection hidden="1"/>
    </xf>
    <xf numFmtId="0" fontId="3" fillId="0" borderId="0" xfId="0" applyFont="1" applyFill="1" applyAlignment="1" applyProtection="1">
      <alignment horizontal="justify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24" xfId="0" applyFont="1" applyFill="1" applyBorder="1" applyAlignment="1" applyProtection="1">
      <alignment horizontal="left" wrapText="1" indent="1"/>
      <protection hidden="1"/>
    </xf>
    <xf numFmtId="0" fontId="3" fillId="0" borderId="36" xfId="0" applyFont="1" applyFill="1" applyBorder="1" applyAlignment="1" applyProtection="1">
      <alignment vertical="top" wrapText="1"/>
      <protection hidden="1"/>
    </xf>
    <xf numFmtId="41" fontId="6" fillId="0" borderId="37" xfId="15" applyNumberFormat="1" applyFont="1" applyFill="1" applyBorder="1" applyAlignment="1" applyProtection="1">
      <alignment horizontal="right" wrapText="1"/>
      <protection locked="0"/>
    </xf>
    <xf numFmtId="41" fontId="6" fillId="0" borderId="37" xfId="15" applyNumberFormat="1" applyFont="1" applyFill="1" applyBorder="1" applyAlignment="1" applyProtection="1">
      <alignment horizontal="right"/>
      <protection hidden="1"/>
    </xf>
    <xf numFmtId="41" fontId="6" fillId="0" borderId="38" xfId="15" applyNumberFormat="1" applyFont="1" applyFill="1" applyBorder="1" applyAlignment="1" applyProtection="1">
      <alignment horizontal="right"/>
      <protection hidden="1"/>
    </xf>
    <xf numFmtId="0" fontId="3" fillId="0" borderId="24" xfId="0" applyFont="1" applyFill="1" applyBorder="1" applyAlignment="1" applyProtection="1">
      <alignment horizontal="left" vertical="top" wrapText="1" indent="2"/>
      <protection hidden="1"/>
    </xf>
    <xf numFmtId="0" fontId="3" fillId="0" borderId="24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24" xfId="0" applyFont="1" applyFill="1" applyBorder="1" applyAlignment="1" applyProtection="1" quotePrefix="1">
      <alignment horizontal="left" indent="1"/>
      <protection locked="0"/>
    </xf>
    <xf numFmtId="41" fontId="6" fillId="0" borderId="0" xfId="15" applyNumberFormat="1" applyFont="1" applyFill="1" applyBorder="1" applyAlignment="1" applyProtection="1">
      <alignment horizontal="right"/>
      <protection locked="0"/>
    </xf>
    <xf numFmtId="0" fontId="3" fillId="0" borderId="24" xfId="0" applyFont="1" applyFill="1" applyBorder="1" applyAlignment="1" applyProtection="1" quotePrefix="1">
      <alignment horizontal="left" indent="1"/>
      <protection hidden="1" locked="0"/>
    </xf>
    <xf numFmtId="41" fontId="6" fillId="0" borderId="26" xfId="15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0" fontId="21" fillId="0" borderId="15" xfId="0" applyFont="1" applyFill="1" applyBorder="1" applyAlignment="1" applyProtection="1">
      <alignment horizontal="left" vertical="center"/>
      <protection hidden="1"/>
    </xf>
    <xf numFmtId="41" fontId="25" fillId="0" borderId="16" xfId="15" applyNumberFormat="1" applyFont="1" applyFill="1" applyBorder="1" applyAlignment="1" applyProtection="1">
      <alignment horizontal="right" vertical="center" wrapText="1"/>
      <protection hidden="1"/>
    </xf>
    <xf numFmtId="41" fontId="25" fillId="0" borderId="23" xfId="15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3" xfId="0" applyFont="1" applyFill="1" applyBorder="1" applyAlignment="1" applyProtection="1">
      <alignment horizontal="left" indent="1"/>
      <protection hidden="1"/>
    </xf>
    <xf numFmtId="41" fontId="3" fillId="0" borderId="2" xfId="15" applyNumberFormat="1" applyFont="1" applyFill="1" applyBorder="1" applyAlignment="1" applyProtection="1">
      <alignment horizontal="right"/>
      <protection hidden="1"/>
    </xf>
    <xf numFmtId="0" fontId="2" fillId="0" borderId="39" xfId="0" applyFont="1" applyFill="1" applyBorder="1" applyAlignment="1" applyProtection="1">
      <alignment horizontal="center" vertical="top" wrapText="1"/>
      <protection hidden="1"/>
    </xf>
    <xf numFmtId="41" fontId="26" fillId="0" borderId="31" xfId="15" applyNumberFormat="1" applyFont="1" applyFill="1" applyBorder="1" applyAlignment="1" applyProtection="1">
      <alignment horizontal="right"/>
      <protection hidden="1"/>
    </xf>
    <xf numFmtId="41" fontId="26" fillId="0" borderId="32" xfId="15" applyNumberFormat="1" applyFont="1" applyFill="1" applyBorder="1" applyAlignment="1" applyProtection="1">
      <alignment horizontal="right"/>
      <protection hidden="1"/>
    </xf>
    <xf numFmtId="0" fontId="3" fillId="0" borderId="3" xfId="0" applyFont="1" applyFill="1" applyBorder="1" applyAlignment="1" applyProtection="1">
      <alignment horizontal="left" wrapText="1" indent="1"/>
      <protection hidden="1"/>
    </xf>
    <xf numFmtId="41" fontId="25" fillId="0" borderId="16" xfId="15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3" xfId="0" applyFont="1" applyFill="1" applyBorder="1" applyAlignment="1" applyProtection="1" quotePrefix="1">
      <alignment horizontal="left" indent="1"/>
      <protection hidden="1"/>
    </xf>
    <xf numFmtId="0" fontId="21" fillId="0" borderId="0" xfId="0" applyFont="1" applyFill="1" applyAlignment="1" applyProtection="1">
      <alignment/>
      <protection hidden="1"/>
    </xf>
    <xf numFmtId="41" fontId="10" fillId="0" borderId="0" xfId="0" applyNumberFormat="1" applyFont="1" applyFill="1" applyAlignment="1" applyProtection="1">
      <alignment horizontal="right"/>
      <protection hidden="1"/>
    </xf>
    <xf numFmtId="41" fontId="8" fillId="0" borderId="0" xfId="0" applyNumberFormat="1" applyFont="1" applyFill="1" applyAlignment="1" applyProtection="1">
      <alignment horizontal="right"/>
      <protection hidden="1"/>
    </xf>
    <xf numFmtId="0" fontId="10" fillId="0" borderId="0" xfId="0" applyFont="1" applyFill="1" applyAlignment="1" applyProtection="1">
      <alignment horizontal="right"/>
      <protection hidden="1"/>
    </xf>
    <xf numFmtId="0" fontId="8" fillId="0" borderId="15" xfId="0" applyFont="1" applyFill="1" applyBorder="1" applyAlignment="1" applyProtection="1">
      <alignment horizontal="center" vertical="center" wrapText="1"/>
      <protection hidden="1"/>
    </xf>
    <xf numFmtId="41" fontId="8" fillId="0" borderId="16" xfId="0" applyNumberFormat="1" applyFont="1" applyFill="1" applyBorder="1" applyAlignment="1" applyProtection="1">
      <alignment horizontal="center" vertical="center" wrapText="1"/>
      <protection hidden="1"/>
    </xf>
    <xf numFmtId="41" fontId="8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40" xfId="0" applyFont="1" applyFill="1" applyBorder="1" applyAlignment="1" applyProtection="1">
      <alignment vertical="top" wrapText="1"/>
      <protection hidden="1"/>
    </xf>
    <xf numFmtId="41" fontId="9" fillId="0" borderId="5" xfId="0" applyNumberFormat="1" applyFont="1" applyFill="1" applyBorder="1" applyAlignment="1" applyProtection="1">
      <alignment horizontal="right" vertical="top" wrapText="1"/>
      <protection hidden="1"/>
    </xf>
    <xf numFmtId="41" fontId="9" fillId="0" borderId="6" xfId="0" applyNumberFormat="1" applyFont="1" applyFill="1" applyBorder="1" applyAlignment="1" applyProtection="1">
      <alignment horizontal="right" vertical="top" wrapText="1"/>
      <protection hidden="1"/>
    </xf>
    <xf numFmtId="0" fontId="10" fillId="0" borderId="41" xfId="0" applyFont="1" applyFill="1" applyBorder="1" applyAlignment="1" applyProtection="1">
      <alignment vertical="top" wrapText="1"/>
      <protection hidden="1"/>
    </xf>
    <xf numFmtId="41" fontId="10" fillId="0" borderId="42" xfId="15" applyNumberFormat="1" applyFont="1" applyFill="1" applyBorder="1" applyAlignment="1" applyProtection="1">
      <alignment horizontal="right" vertical="top" wrapText="1"/>
      <protection hidden="1"/>
    </xf>
    <xf numFmtId="0" fontId="10" fillId="0" borderId="3" xfId="0" applyFont="1" applyFill="1" applyBorder="1" applyAlignment="1" applyProtection="1" quotePrefix="1">
      <alignment horizontal="left" vertical="top" wrapText="1" indent="1"/>
      <protection hidden="1"/>
    </xf>
    <xf numFmtId="0" fontId="10" fillId="0" borderId="41" xfId="0" applyFont="1" applyFill="1" applyBorder="1" applyAlignment="1" applyProtection="1">
      <alignment horizontal="left" vertical="top" wrapText="1" indent="1"/>
      <protection hidden="1"/>
    </xf>
    <xf numFmtId="0" fontId="10" fillId="0" borderId="3" xfId="0" applyFont="1" applyFill="1" applyBorder="1" applyAlignment="1" applyProtection="1">
      <alignment vertical="top" wrapText="1"/>
      <protection hidden="1"/>
    </xf>
    <xf numFmtId="41" fontId="10" fillId="0" borderId="43" xfId="15" applyNumberFormat="1" applyFont="1" applyFill="1" applyBorder="1" applyAlignment="1" applyProtection="1">
      <alignment horizontal="right" vertical="top" wrapText="1"/>
      <protection hidden="1"/>
    </xf>
    <xf numFmtId="41" fontId="10" fillId="0" borderId="44" xfId="15" applyNumberFormat="1" applyFont="1" applyFill="1" applyBorder="1" applyAlignment="1" applyProtection="1">
      <alignment horizontal="right" vertical="top" wrapText="1"/>
      <protection hidden="1"/>
    </xf>
    <xf numFmtId="41" fontId="9" fillId="0" borderId="5" xfId="15" applyNumberFormat="1" applyFont="1" applyFill="1" applyBorder="1" applyAlignment="1" applyProtection="1">
      <alignment horizontal="right" vertical="top" wrapText="1"/>
      <protection hidden="1"/>
    </xf>
    <xf numFmtId="41" fontId="9" fillId="0" borderId="6" xfId="15" applyNumberFormat="1" applyFont="1" applyFill="1" applyBorder="1" applyAlignment="1" applyProtection="1">
      <alignment horizontal="right" vertical="top" wrapText="1"/>
      <protection hidden="1"/>
    </xf>
    <xf numFmtId="0" fontId="10" fillId="0" borderId="41" xfId="0" applyFont="1" applyFill="1" applyBorder="1" applyAlignment="1" applyProtection="1" quotePrefix="1">
      <alignment horizontal="left" vertical="top" wrapText="1" indent="1"/>
      <protection hidden="1"/>
    </xf>
    <xf numFmtId="0" fontId="10" fillId="0" borderId="17" xfId="0" applyFont="1" applyFill="1" applyBorder="1" applyAlignment="1" applyProtection="1" quotePrefix="1">
      <alignment horizontal="left" vertical="top" wrapText="1" indent="1"/>
      <protection hidden="1"/>
    </xf>
    <xf numFmtId="41" fontId="10" fillId="0" borderId="18" xfId="15" applyNumberFormat="1" applyFont="1" applyFill="1" applyBorder="1" applyAlignment="1" applyProtection="1">
      <alignment horizontal="right" vertical="top" wrapText="1"/>
      <protection hidden="1"/>
    </xf>
    <xf numFmtId="41" fontId="10" fillId="0" borderId="19" xfId="15" applyNumberFormat="1" applyFont="1" applyFill="1" applyBorder="1" applyAlignment="1" applyProtection="1">
      <alignment horizontal="right" vertical="top" wrapText="1"/>
      <protection hidden="1"/>
    </xf>
    <xf numFmtId="41" fontId="3" fillId="0" borderId="0" xfId="0" applyNumberFormat="1" applyFont="1" applyFill="1" applyAlignment="1" applyProtection="1">
      <alignment/>
      <protection hidden="1"/>
    </xf>
    <xf numFmtId="0" fontId="27" fillId="0" borderId="0" xfId="0" applyFont="1" applyFill="1" applyAlignment="1" applyProtection="1">
      <alignment/>
      <protection hidden="1"/>
    </xf>
    <xf numFmtId="0" fontId="10" fillId="0" borderId="20" xfId="0" applyFont="1" applyFill="1" applyBorder="1" applyAlignment="1" applyProtection="1">
      <alignment vertical="top" wrapText="1"/>
      <protection hidden="1"/>
    </xf>
    <xf numFmtId="41" fontId="10" fillId="0" borderId="16" xfId="15" applyNumberFormat="1" applyFont="1" applyFill="1" applyBorder="1" applyAlignment="1" applyProtection="1">
      <alignment horizontal="center" vertical="top" wrapText="1"/>
      <protection hidden="1"/>
    </xf>
    <xf numFmtId="41" fontId="10" fillId="0" borderId="45" xfId="15" applyNumberFormat="1" applyFont="1" applyFill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 applyProtection="1">
      <alignment vertical="top" wrapText="1"/>
      <protection hidden="1"/>
    </xf>
    <xf numFmtId="41" fontId="10" fillId="0" borderId="46" xfId="15" applyNumberFormat="1" applyFont="1" applyFill="1" applyBorder="1" applyAlignment="1" applyProtection="1">
      <alignment horizontal="right" vertical="top" wrapText="1"/>
      <protection hidden="1"/>
    </xf>
    <xf numFmtId="0" fontId="10" fillId="0" borderId="24" xfId="0" applyFont="1" applyFill="1" applyBorder="1" applyAlignment="1" applyProtection="1" quotePrefix="1">
      <alignment horizontal="left" vertical="top" wrapText="1" indent="1"/>
      <protection hidden="1"/>
    </xf>
    <xf numFmtId="0" fontId="10" fillId="0" borderId="24" xfId="0" applyFont="1" applyFill="1" applyBorder="1" applyAlignment="1" applyProtection="1">
      <alignment horizontal="left" vertical="top" wrapText="1" indent="1"/>
      <protection hidden="1"/>
    </xf>
    <xf numFmtId="41" fontId="10" fillId="0" borderId="4" xfId="15" applyNumberFormat="1" applyFont="1" applyFill="1" applyBorder="1" applyAlignment="1" applyProtection="1">
      <alignment horizontal="right" vertical="top" wrapText="1"/>
      <protection hidden="1"/>
    </xf>
    <xf numFmtId="0" fontId="9" fillId="0" borderId="47" xfId="0" applyFont="1" applyFill="1" applyBorder="1" applyAlignment="1" applyProtection="1">
      <alignment vertical="top" wrapText="1"/>
      <protection hidden="1"/>
    </xf>
    <xf numFmtId="41" fontId="10" fillId="0" borderId="5" xfId="15" applyNumberFormat="1" applyFont="1" applyFill="1" applyBorder="1" applyAlignment="1" applyProtection="1">
      <alignment horizontal="right" vertical="top" wrapText="1"/>
      <protection hidden="1"/>
    </xf>
    <xf numFmtId="41" fontId="10" fillId="0" borderId="5" xfId="15" applyNumberFormat="1" applyFont="1" applyFill="1" applyBorder="1" applyAlignment="1" applyProtection="1">
      <alignment horizontal="right" vertical="top" wrapText="1"/>
      <protection hidden="1" locked="0"/>
    </xf>
    <xf numFmtId="41" fontId="10" fillId="0" borderId="48" xfId="15" applyNumberFormat="1" applyFont="1" applyFill="1" applyBorder="1" applyAlignment="1" applyProtection="1">
      <alignment horizontal="right" vertical="top" wrapText="1"/>
      <protection hidden="1"/>
    </xf>
    <xf numFmtId="0" fontId="10" fillId="0" borderId="35" xfId="0" applyFont="1" applyFill="1" applyBorder="1" applyAlignment="1" applyProtection="1">
      <alignment horizontal="left" vertical="top" wrapText="1" indent="1"/>
      <protection hidden="1"/>
    </xf>
    <xf numFmtId="41" fontId="10" fillId="0" borderId="49" xfId="15" applyNumberFormat="1" applyFont="1" applyFill="1" applyBorder="1" applyAlignment="1" applyProtection="1">
      <alignment horizontal="right" vertical="top" wrapText="1"/>
      <protection hidden="1"/>
    </xf>
    <xf numFmtId="0" fontId="9" fillId="0" borderId="36" xfId="0" applyFont="1" applyFill="1" applyBorder="1" applyAlignment="1" applyProtection="1" quotePrefix="1">
      <alignment vertical="top" wrapText="1"/>
      <protection hidden="1"/>
    </xf>
    <xf numFmtId="41" fontId="10" fillId="0" borderId="50" xfId="15" applyNumberFormat="1" applyFont="1" applyFill="1" applyBorder="1" applyAlignment="1" applyProtection="1">
      <alignment horizontal="right" vertical="top" wrapText="1"/>
      <protection hidden="1"/>
    </xf>
    <xf numFmtId="0" fontId="27" fillId="0" borderId="0" xfId="0" applyFont="1" applyFill="1" applyAlignment="1" applyProtection="1">
      <alignment horizontal="justify" vertical="top" wrapText="1"/>
      <protection hidden="1"/>
    </xf>
    <xf numFmtId="41" fontId="14" fillId="0" borderId="0" xfId="0" applyNumberFormat="1" applyFont="1" applyFill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 quotePrefix="1">
      <alignment horizontal="left" vertical="top" wrapText="1" indent="1"/>
      <protection hidden="1"/>
    </xf>
    <xf numFmtId="0" fontId="3" fillId="0" borderId="0" xfId="0" applyFont="1" applyFill="1" applyAlignment="1" applyProtection="1">
      <alignment horizontal="left" vertical="top" wrapText="1" indent="1"/>
      <protection hidden="1"/>
    </xf>
    <xf numFmtId="41" fontId="2" fillId="0" borderId="0" xfId="15" applyNumberFormat="1" applyFont="1" applyFill="1" applyAlignment="1" applyProtection="1">
      <alignment horizontal="right" vertical="top" wrapText="1"/>
      <protection hidden="1"/>
    </xf>
    <xf numFmtId="10" fontId="3" fillId="0" borderId="0" xfId="22" applyNumberFormat="1" applyFont="1" applyFill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27" fillId="0" borderId="0" xfId="0" applyFont="1" applyFill="1" applyAlignment="1" applyProtection="1">
      <alignment horizontal="left" vertical="top"/>
      <protection hidden="1"/>
    </xf>
    <xf numFmtId="0" fontId="3" fillId="0" borderId="0" xfId="0" applyFont="1" applyFill="1" applyAlignment="1" applyProtection="1" quotePrefix="1">
      <alignment horizontal="left" wrapText="1" indent="1"/>
      <protection hidden="1"/>
    </xf>
    <xf numFmtId="41" fontId="14" fillId="0" borderId="0" xfId="15" applyNumberFormat="1" applyFont="1" applyFill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 quotePrefix="1">
      <alignment horizontal="left" wrapText="1" indent="2"/>
      <protection hidden="1"/>
    </xf>
    <xf numFmtId="41" fontId="3" fillId="0" borderId="0" xfId="15" applyNumberFormat="1" applyFont="1" applyFill="1" applyAlignment="1" applyProtection="1">
      <alignment horizontal="right" vertical="top" wrapText="1"/>
      <protection hidden="1"/>
    </xf>
    <xf numFmtId="41" fontId="19" fillId="0" borderId="0" xfId="0" applyNumberFormat="1" applyFont="1" applyFill="1" applyAlignment="1" applyProtection="1">
      <alignment/>
      <protection hidden="1"/>
    </xf>
    <xf numFmtId="41" fontId="19" fillId="0" borderId="0" xfId="15" applyNumberFormat="1" applyFont="1" applyFill="1" applyAlignment="1" applyProtection="1">
      <alignment horizontal="right"/>
      <protection hidden="1"/>
    </xf>
    <xf numFmtId="41" fontId="14" fillId="0" borderId="0" xfId="0" applyNumberFormat="1" applyFont="1" applyFill="1" applyAlignment="1" applyProtection="1">
      <alignment horizontal="right"/>
      <protection hidden="1"/>
    </xf>
    <xf numFmtId="0" fontId="27" fillId="0" borderId="0" xfId="0" applyFont="1" applyFill="1" applyAlignment="1" applyProtection="1">
      <alignment vertical="top" wrapText="1"/>
      <protection hidden="1"/>
    </xf>
    <xf numFmtId="41" fontId="3" fillId="0" borderId="0" xfId="0" applyNumberFormat="1" applyFont="1" applyFill="1" applyAlignment="1" applyProtection="1">
      <alignment horizontal="right" wrapText="1"/>
      <protection hidden="1"/>
    </xf>
    <xf numFmtId="0" fontId="14" fillId="0" borderId="15" xfId="0" applyFont="1" applyFill="1" applyBorder="1" applyAlignment="1" applyProtection="1">
      <alignment horizontal="left" vertical="center" wrapText="1"/>
      <protection hidden="1"/>
    </xf>
    <xf numFmtId="0" fontId="14" fillId="0" borderId="51" xfId="0" applyFont="1" applyFill="1" applyBorder="1" applyAlignment="1" applyProtection="1">
      <alignment horizontal="center" vertical="center" wrapText="1"/>
      <protection hidden="1"/>
    </xf>
    <xf numFmtId="0" fontId="22" fillId="0" borderId="21" xfId="0" applyFont="1" applyFill="1" applyBorder="1" applyAlignment="1" applyProtection="1">
      <alignment horizontal="center" vertical="center" wrapText="1"/>
      <protection hidden="1"/>
    </xf>
    <xf numFmtId="41" fontId="22" fillId="0" borderId="21" xfId="0" applyNumberFormat="1" applyFont="1" applyFill="1" applyBorder="1" applyAlignment="1" applyProtection="1">
      <alignment horizontal="right" vertical="center"/>
      <protection hidden="1"/>
    </xf>
    <xf numFmtId="41" fontId="14" fillId="0" borderId="23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3" xfId="0" applyFont="1" applyFill="1" applyBorder="1" applyAlignment="1" applyProtection="1">
      <alignment horizontal="left" vertical="top" wrapText="1"/>
      <protection hidden="1"/>
    </xf>
    <xf numFmtId="0" fontId="14" fillId="0" borderId="52" xfId="0" applyFont="1" applyFill="1" applyBorder="1" applyAlignment="1" applyProtection="1">
      <alignment horizontal="center" vertical="top" wrapText="1"/>
      <protection hidden="1"/>
    </xf>
    <xf numFmtId="0" fontId="22" fillId="0" borderId="0" xfId="0" applyFont="1" applyFill="1" applyBorder="1" applyAlignment="1" applyProtection="1">
      <alignment horizontal="center" vertical="top" wrapText="1"/>
      <protection hidden="1"/>
    </xf>
    <xf numFmtId="41" fontId="23" fillId="0" borderId="0" xfId="0" applyNumberFormat="1" applyFont="1" applyFill="1" applyBorder="1" applyAlignment="1" applyProtection="1">
      <alignment horizontal="right" vertical="top"/>
      <protection hidden="1"/>
    </xf>
    <xf numFmtId="41" fontId="2" fillId="0" borderId="1" xfId="0" applyNumberFormat="1" applyFont="1" applyFill="1" applyBorder="1" applyAlignment="1" applyProtection="1">
      <alignment horizontal="right" vertical="top" wrapText="1"/>
      <protection hidden="1"/>
    </xf>
    <xf numFmtId="41" fontId="2" fillId="0" borderId="2" xfId="15" applyNumberFormat="1" applyFont="1" applyFill="1" applyBorder="1" applyAlignment="1" applyProtection="1">
      <alignment horizontal="right" vertical="top" wrapText="1"/>
      <protection hidden="1"/>
    </xf>
    <xf numFmtId="41" fontId="23" fillId="0" borderId="0" xfId="15" applyNumberFormat="1" applyFont="1" applyFill="1" applyBorder="1" applyAlignment="1" applyProtection="1">
      <alignment horizontal="right" vertical="top"/>
      <protection hidden="1"/>
    </xf>
    <xf numFmtId="41" fontId="2" fillId="0" borderId="1" xfId="15" applyNumberFormat="1" applyFont="1" applyFill="1" applyBorder="1" applyAlignment="1" applyProtection="1">
      <alignment horizontal="right" vertical="top" wrapText="1"/>
      <protection hidden="1"/>
    </xf>
    <xf numFmtId="0" fontId="4" fillId="0" borderId="52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41" fontId="6" fillId="0" borderId="0" xfId="15" applyNumberFormat="1" applyFont="1" applyFill="1" applyBorder="1" applyAlignment="1" applyProtection="1">
      <alignment horizontal="right" vertical="top"/>
      <protection hidden="1"/>
    </xf>
    <xf numFmtId="41" fontId="3" fillId="0" borderId="1" xfId="15" applyNumberFormat="1" applyFont="1" applyFill="1" applyBorder="1" applyAlignment="1" applyProtection="1">
      <alignment horizontal="right" vertical="top" wrapText="1"/>
      <protection hidden="1"/>
    </xf>
    <xf numFmtId="41" fontId="3" fillId="0" borderId="2" xfId="15" applyNumberFormat="1" applyFont="1" applyFill="1" applyBorder="1" applyAlignment="1" applyProtection="1">
      <alignment horizontal="right" vertical="top" wrapText="1"/>
      <protection hidden="1"/>
    </xf>
    <xf numFmtId="0" fontId="2" fillId="0" borderId="0" xfId="0" applyFont="1" applyFill="1" applyAlignment="1" applyProtection="1">
      <alignment/>
      <protection hidden="1"/>
    </xf>
    <xf numFmtId="0" fontId="4" fillId="0" borderId="3" xfId="0" applyFont="1" applyFill="1" applyBorder="1" applyAlignment="1" applyProtection="1">
      <alignment horizontal="left" vertical="top" wrapText="1"/>
      <protection hidden="1"/>
    </xf>
    <xf numFmtId="41" fontId="5" fillId="0" borderId="0" xfId="15" applyNumberFormat="1" applyFont="1" applyFill="1" applyBorder="1" applyAlignment="1" applyProtection="1">
      <alignment horizontal="right" vertical="top"/>
      <protection hidden="1"/>
    </xf>
    <xf numFmtId="41" fontId="4" fillId="0" borderId="1" xfId="15" applyNumberFormat="1" applyFont="1" applyFill="1" applyBorder="1" applyAlignment="1" applyProtection="1">
      <alignment horizontal="right" vertical="top" wrapText="1"/>
      <protection hidden="1"/>
    </xf>
    <xf numFmtId="41" fontId="4" fillId="0" borderId="2" xfId="15" applyNumberFormat="1" applyFont="1" applyFill="1" applyBorder="1" applyAlignment="1" applyProtection="1">
      <alignment horizontal="right" vertical="top" wrapText="1"/>
      <protection hidden="1"/>
    </xf>
    <xf numFmtId="0" fontId="3" fillId="0" borderId="3" xfId="0" applyFont="1" applyFill="1" applyBorder="1" applyAlignment="1" applyProtection="1">
      <alignment horizontal="left" vertical="top" wrapText="1"/>
      <protection hidden="1"/>
    </xf>
    <xf numFmtId="0" fontId="2" fillId="0" borderId="18" xfId="0" applyFont="1" applyFill="1" applyBorder="1" applyAlignment="1" applyProtection="1">
      <alignment horizontal="center" vertical="top" wrapText="1"/>
      <protection hidden="1"/>
    </xf>
    <xf numFmtId="0" fontId="14" fillId="0" borderId="53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horizontal="center" vertical="top" wrapText="1"/>
      <protection hidden="1"/>
    </xf>
    <xf numFmtId="41" fontId="6" fillId="0" borderId="0" xfId="0" applyNumberFormat="1" applyFont="1" applyFill="1" applyBorder="1" applyAlignment="1" applyProtection="1">
      <alignment horizontal="right" vertical="top"/>
      <protection hidden="1"/>
    </xf>
    <xf numFmtId="41" fontId="3" fillId="0" borderId="0" xfId="0" applyNumberFormat="1" applyFont="1" applyFill="1" applyBorder="1" applyAlignment="1" applyProtection="1">
      <alignment horizontal="right" vertical="top" wrapText="1"/>
      <protection hidden="1"/>
    </xf>
    <xf numFmtId="0" fontId="2" fillId="0" borderId="39" xfId="0" applyFont="1" applyFill="1" applyBorder="1" applyAlignment="1" applyProtection="1">
      <alignment horizontal="left" vertical="top" wrapText="1"/>
      <protection hidden="1"/>
    </xf>
    <xf numFmtId="0" fontId="2" fillId="0" borderId="31" xfId="0" applyFont="1" applyFill="1" applyBorder="1" applyAlignment="1" applyProtection="1">
      <alignment horizontal="center" vertical="top" wrapText="1"/>
      <protection hidden="1"/>
    </xf>
    <xf numFmtId="0" fontId="14" fillId="0" borderId="54" xfId="0" applyFont="1" applyFill="1" applyBorder="1" applyAlignment="1" applyProtection="1">
      <alignment horizontal="center" vertical="top" wrapText="1"/>
      <protection hidden="1"/>
    </xf>
    <xf numFmtId="0" fontId="22" fillId="0" borderId="29" xfId="0" applyFont="1" applyFill="1" applyBorder="1" applyAlignment="1" applyProtection="1">
      <alignment horizontal="center" vertical="top" wrapText="1"/>
      <protection hidden="1"/>
    </xf>
    <xf numFmtId="41" fontId="23" fillId="0" borderId="29" xfId="15" applyNumberFormat="1" applyFont="1" applyFill="1" applyBorder="1" applyAlignment="1" applyProtection="1">
      <alignment horizontal="right" vertical="top"/>
      <protection hidden="1"/>
    </xf>
    <xf numFmtId="41" fontId="2" fillId="0" borderId="31" xfId="15" applyNumberFormat="1" applyFont="1" applyFill="1" applyBorder="1" applyAlignment="1" applyProtection="1">
      <alignment horizontal="right" vertical="top" wrapText="1"/>
      <protection hidden="1"/>
    </xf>
    <xf numFmtId="41" fontId="3" fillId="0" borderId="1" xfId="15" applyNumberFormat="1" applyFont="1" applyFill="1" applyBorder="1" applyAlignment="1" applyProtection="1">
      <alignment horizontal="right" vertical="top" wrapText="1"/>
      <protection locked="0"/>
    </xf>
    <xf numFmtId="41" fontId="3" fillId="0" borderId="2" xfId="15" applyNumberFormat="1" applyFont="1" applyFill="1" applyBorder="1" applyAlignment="1" applyProtection="1">
      <alignment horizontal="right" vertical="top" wrapText="1"/>
      <protection locked="0"/>
    </xf>
    <xf numFmtId="41" fontId="3" fillId="0" borderId="1" xfId="15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 applyProtection="1">
      <alignment horizontal="center" vertical="top" wrapText="1"/>
      <protection hidden="1"/>
    </xf>
    <xf numFmtId="41" fontId="3" fillId="0" borderId="1" xfId="15" applyNumberFormat="1" applyFont="1" applyFill="1" applyBorder="1" applyAlignment="1" applyProtection="1">
      <alignment horizontal="justify" vertical="top" wrapText="1"/>
      <protection hidden="1"/>
    </xf>
    <xf numFmtId="41" fontId="3" fillId="0" borderId="2" xfId="15" applyNumberFormat="1" applyFont="1" applyFill="1" applyBorder="1" applyAlignment="1" applyProtection="1">
      <alignment horizontal="justify" vertical="top" wrapText="1"/>
      <protection hidden="1"/>
    </xf>
    <xf numFmtId="165" fontId="3" fillId="0" borderId="0" xfId="0" applyNumberFormat="1" applyFont="1" applyFill="1" applyAlignment="1" applyProtection="1">
      <alignment/>
      <protection hidden="1"/>
    </xf>
    <xf numFmtId="0" fontId="14" fillId="0" borderId="25" xfId="0" applyFont="1" applyFill="1" applyBorder="1" applyAlignment="1" applyProtection="1">
      <alignment horizontal="center" vertical="top" wrapText="1"/>
      <protection hidden="1"/>
    </xf>
    <xf numFmtId="41" fontId="2" fillId="0" borderId="1" xfId="15" applyNumberFormat="1" applyFont="1" applyFill="1" applyBorder="1" applyAlignment="1" applyProtection="1">
      <alignment horizontal="justify" vertical="top" wrapText="1"/>
      <protection hidden="1"/>
    </xf>
    <xf numFmtId="41" fontId="2" fillId="0" borderId="2" xfId="15" applyNumberFormat="1" applyFont="1" applyFill="1" applyBorder="1" applyAlignment="1" applyProtection="1">
      <alignment horizontal="justify" vertical="top" wrapText="1"/>
      <protection hidden="1"/>
    </xf>
    <xf numFmtId="0" fontId="4" fillId="0" borderId="3" xfId="0" applyFont="1" applyFill="1" applyBorder="1" applyAlignment="1" applyProtection="1">
      <alignment horizontal="justify" vertical="top" wrapText="1"/>
      <protection hidden="1"/>
    </xf>
    <xf numFmtId="41" fontId="4" fillId="0" borderId="1" xfId="15" applyNumberFormat="1" applyFont="1" applyFill="1" applyBorder="1" applyAlignment="1" applyProtection="1">
      <alignment horizontal="justify" vertical="top" wrapText="1"/>
      <protection hidden="1"/>
    </xf>
    <xf numFmtId="41" fontId="4" fillId="0" borderId="2" xfId="15" applyNumberFormat="1" applyFont="1" applyFill="1" applyBorder="1" applyAlignment="1" applyProtection="1">
      <alignment horizontal="justify" vertical="top" wrapText="1"/>
      <protection hidden="1"/>
    </xf>
    <xf numFmtId="165" fontId="4" fillId="0" borderId="0" xfId="0" applyNumberFormat="1" applyFont="1" applyFill="1" applyAlignment="1" applyProtection="1">
      <alignment/>
      <protection hidden="1"/>
    </xf>
    <xf numFmtId="41" fontId="3" fillId="0" borderId="1" xfId="15" applyNumberFormat="1" applyFont="1" applyFill="1" applyBorder="1" applyAlignment="1" applyProtection="1">
      <alignment horizontal="justify" vertical="top" wrapText="1"/>
      <protection locked="0"/>
    </xf>
    <xf numFmtId="41" fontId="3" fillId="0" borderId="2" xfId="15" applyNumberFormat="1" applyFont="1" applyFill="1" applyBorder="1" applyAlignment="1" applyProtection="1">
      <alignment horizontal="justify" vertical="top" wrapText="1"/>
      <protection locked="0"/>
    </xf>
    <xf numFmtId="0" fontId="14" fillId="0" borderId="38" xfId="0" applyFont="1" applyFill="1" applyBorder="1" applyAlignment="1" applyProtection="1">
      <alignment horizontal="center" vertical="top" wrapText="1"/>
      <protection hidden="1"/>
    </xf>
    <xf numFmtId="41" fontId="2" fillId="0" borderId="18" xfId="15" applyNumberFormat="1" applyFont="1" applyFill="1" applyBorder="1" applyAlignment="1" applyProtection="1">
      <alignment horizontal="justify" vertical="top" wrapText="1"/>
      <protection locked="0"/>
    </xf>
    <xf numFmtId="41" fontId="2" fillId="0" borderId="19" xfId="15" applyNumberFormat="1" applyFont="1" applyFill="1" applyBorder="1" applyAlignment="1" applyProtection="1">
      <alignment horizontal="justify" vertical="top" wrapText="1"/>
      <protection locked="0"/>
    </xf>
    <xf numFmtId="41" fontId="3" fillId="0" borderId="1" xfId="15" applyNumberFormat="1" applyFont="1" applyFill="1" applyBorder="1" applyAlignment="1" applyProtection="1">
      <alignment horizontal="justify" wrapText="1"/>
      <protection locked="0"/>
    </xf>
    <xf numFmtId="41" fontId="3" fillId="0" borderId="2" xfId="15" applyNumberFormat="1" applyFont="1" applyFill="1" applyBorder="1" applyAlignment="1" applyProtection="1">
      <alignment horizontal="justify" wrapText="1"/>
      <protection locked="0"/>
    </xf>
    <xf numFmtId="41" fontId="2" fillId="0" borderId="1" xfId="15" applyNumberFormat="1" applyFont="1" applyFill="1" applyBorder="1" applyAlignment="1" applyProtection="1">
      <alignment horizontal="justify" wrapText="1"/>
      <protection locked="0"/>
    </xf>
    <xf numFmtId="41" fontId="2" fillId="0" borderId="2" xfId="15" applyNumberFormat="1" applyFont="1" applyFill="1" applyBorder="1" applyAlignment="1" applyProtection="1">
      <alignment horizontal="justify" wrapText="1"/>
      <protection locked="0"/>
    </xf>
    <xf numFmtId="41" fontId="3" fillId="0" borderId="2" xfId="15" applyNumberFormat="1" applyFont="1" applyFill="1" applyBorder="1" applyAlignment="1" applyProtection="1">
      <alignment horizontal="right" wrapText="1"/>
      <protection locked="0"/>
    </xf>
    <xf numFmtId="41" fontId="3" fillId="0" borderId="4" xfId="15" applyNumberFormat="1" applyFont="1" applyFill="1" applyBorder="1" applyAlignment="1" applyProtection="1">
      <alignment horizontal="right" wrapText="1"/>
      <protection locked="0"/>
    </xf>
    <xf numFmtId="41" fontId="3" fillId="0" borderId="55" xfId="15" applyNumberFormat="1" applyFont="1" applyFill="1" applyBorder="1" applyAlignment="1" applyProtection="1">
      <alignment horizontal="right" wrapText="1"/>
      <protection locked="0"/>
    </xf>
    <xf numFmtId="41" fontId="3" fillId="0" borderId="18" xfId="15" applyNumberFormat="1" applyFont="1" applyFill="1" applyBorder="1" applyAlignment="1" applyProtection="1">
      <alignment horizontal="right" wrapText="1"/>
      <protection locked="0"/>
    </xf>
    <xf numFmtId="41" fontId="3" fillId="0" borderId="19" xfId="15" applyNumberFormat="1" applyFont="1" applyFill="1" applyBorder="1" applyAlignment="1" applyProtection="1">
      <alignment horizontal="right" wrapText="1"/>
      <protection locked="0"/>
    </xf>
    <xf numFmtId="41" fontId="3" fillId="0" borderId="1" xfId="15" applyNumberFormat="1" applyFont="1" applyFill="1" applyBorder="1" applyAlignment="1" applyProtection="1">
      <alignment horizontal="right"/>
      <protection locked="0"/>
    </xf>
    <xf numFmtId="41" fontId="3" fillId="0" borderId="2" xfId="15" applyNumberFormat="1" applyFont="1" applyFill="1" applyBorder="1" applyAlignment="1" applyProtection="1">
      <alignment horizontal="right"/>
      <protection locked="0"/>
    </xf>
    <xf numFmtId="41" fontId="3" fillId="0" borderId="4" xfId="15" applyNumberFormat="1" applyFont="1" applyFill="1" applyBorder="1" applyAlignment="1" applyProtection="1">
      <alignment horizontal="right"/>
      <protection locked="0"/>
    </xf>
    <xf numFmtId="41" fontId="3" fillId="0" borderId="55" xfId="15" applyNumberFormat="1" applyFont="1" applyFill="1" applyBorder="1" applyAlignment="1" applyProtection="1">
      <alignment horizontal="right"/>
      <protection locked="0"/>
    </xf>
    <xf numFmtId="41" fontId="10" fillId="0" borderId="56" xfId="15" applyNumberFormat="1" applyFont="1" applyFill="1" applyBorder="1" applyAlignment="1" applyProtection="1">
      <alignment horizontal="right" vertical="top" wrapText="1"/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15" applyNumberFormat="1" applyFont="1" applyFill="1" applyAlignment="1" applyProtection="1">
      <alignment horizontal="right" vertical="top" wrapText="1"/>
      <protection locked="0"/>
    </xf>
    <xf numFmtId="41" fontId="3" fillId="0" borderId="26" xfId="15" applyNumberFormat="1" applyFont="1" applyFill="1" applyBorder="1" applyAlignment="1" applyProtection="1">
      <alignment horizontal="right" vertical="top" wrapText="1"/>
      <protection locked="0"/>
    </xf>
    <xf numFmtId="10" fontId="3" fillId="0" borderId="0" xfId="15" applyNumberFormat="1" applyFont="1" applyFill="1" applyAlignment="1" applyProtection="1">
      <alignment horizontal="right" vertical="top" wrapText="1"/>
      <protection locked="0"/>
    </xf>
    <xf numFmtId="41" fontId="3" fillId="0" borderId="0" xfId="15" applyNumberFormat="1" applyFont="1" applyFill="1" applyAlignment="1" applyProtection="1">
      <alignment horizontal="right" wrapText="1"/>
      <protection locked="0"/>
    </xf>
    <xf numFmtId="0" fontId="3" fillId="0" borderId="0" xfId="22" applyNumberFormat="1" applyFont="1" applyAlignment="1" applyProtection="1">
      <alignment horizontal="center"/>
      <protection hidden="1"/>
    </xf>
    <xf numFmtId="10" fontId="3" fillId="0" borderId="0" xfId="22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21" applyFont="1" applyFill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28" fillId="0" borderId="0" xfId="0" applyFont="1" applyFill="1" applyAlignment="1" applyProtection="1">
      <alignment horizontal="left"/>
      <protection hidden="1"/>
    </xf>
    <xf numFmtId="0" fontId="3" fillId="0" borderId="0" xfId="22" applyNumberFormat="1" applyFont="1" applyFill="1" applyAlignment="1" applyProtection="1">
      <alignment horizontal="center"/>
      <protection hidden="1"/>
    </xf>
    <xf numFmtId="0" fontId="3" fillId="0" borderId="15" xfId="0" applyFont="1" applyFill="1" applyBorder="1" applyAlignment="1" applyProtection="1">
      <alignment horizontal="left" vertical="center"/>
      <protection hidden="1"/>
    </xf>
    <xf numFmtId="0" fontId="25" fillId="0" borderId="16" xfId="22" applyNumberFormat="1" applyFont="1" applyFill="1" applyBorder="1" applyAlignment="1" applyProtection="1">
      <alignment horizontal="center" wrapText="1"/>
      <protection hidden="1"/>
    </xf>
    <xf numFmtId="41" fontId="25" fillId="0" borderId="16" xfId="15" applyNumberFormat="1" applyFont="1" applyFill="1" applyBorder="1" applyAlignment="1" applyProtection="1">
      <alignment horizontal="right" wrapText="1"/>
      <protection hidden="1"/>
    </xf>
    <xf numFmtId="10" fontId="25" fillId="0" borderId="23" xfId="22" applyNumberFormat="1" applyFont="1" applyFill="1" applyBorder="1" applyAlignment="1" applyProtection="1">
      <alignment horizontal="right" wrapText="1"/>
      <protection hidden="1"/>
    </xf>
    <xf numFmtId="0" fontId="14" fillId="0" borderId="3" xfId="0" applyFont="1" applyBorder="1" applyAlignment="1" applyProtection="1">
      <alignment/>
      <protection hidden="1"/>
    </xf>
    <xf numFmtId="0" fontId="3" fillId="0" borderId="1" xfId="22" applyNumberFormat="1" applyFont="1" applyBorder="1" applyAlignment="1" applyProtection="1">
      <alignment horizontal="center"/>
      <protection hidden="1"/>
    </xf>
    <xf numFmtId="41" fontId="3" fillId="0" borderId="1" xfId="0" applyNumberFormat="1" applyFont="1" applyFill="1" applyBorder="1" applyAlignment="1" applyProtection="1">
      <alignment/>
      <protection hidden="1"/>
    </xf>
    <xf numFmtId="0" fontId="3" fillId="0" borderId="3" xfId="0" applyFont="1" applyBorder="1" applyAlignment="1" applyProtection="1" quotePrefix="1">
      <alignment/>
      <protection hidden="1"/>
    </xf>
    <xf numFmtId="43" fontId="3" fillId="0" borderId="1" xfId="15" applyFont="1" applyFill="1" applyBorder="1" applyAlignment="1" applyProtection="1">
      <alignment/>
      <protection hidden="1"/>
    </xf>
    <xf numFmtId="43" fontId="3" fillId="0" borderId="2" xfId="15" applyFont="1" applyBorder="1" applyAlignment="1" applyProtection="1">
      <alignment/>
      <protection hidden="1"/>
    </xf>
    <xf numFmtId="0" fontId="3" fillId="0" borderId="3" xfId="0" applyFont="1" applyBorder="1" applyAlignment="1" applyProtection="1">
      <alignment/>
      <protection hidden="1"/>
    </xf>
    <xf numFmtId="0" fontId="3" fillId="0" borderId="17" xfId="0" applyFont="1" applyBorder="1" applyAlignment="1" applyProtection="1" quotePrefix="1">
      <alignment/>
      <protection hidden="1"/>
    </xf>
    <xf numFmtId="0" fontId="3" fillId="0" borderId="18" xfId="22" applyNumberFormat="1" applyFont="1" applyBorder="1" applyAlignment="1" applyProtection="1">
      <alignment horizontal="center"/>
      <protection hidden="1"/>
    </xf>
    <xf numFmtId="43" fontId="3" fillId="0" borderId="18" xfId="15" applyFont="1" applyFill="1" applyBorder="1" applyAlignment="1" applyProtection="1">
      <alignment/>
      <protection hidden="1"/>
    </xf>
    <xf numFmtId="167" fontId="7" fillId="0" borderId="0" xfId="0" applyNumberFormat="1" applyFont="1" applyFill="1" applyBorder="1" applyAlignment="1" applyProtection="1">
      <alignment horizontal="center"/>
      <protection hidden="1"/>
    </xf>
    <xf numFmtId="0" fontId="14" fillId="0" borderId="20" xfId="0" applyFont="1" applyFill="1" applyBorder="1" applyAlignment="1" applyProtection="1">
      <alignment horizontal="left" vertical="center" wrapText="1"/>
      <protection hidden="1"/>
    </xf>
    <xf numFmtId="0" fontId="4" fillId="0" borderId="52" xfId="0" applyFont="1" applyFill="1" applyBorder="1" applyAlignment="1" applyProtection="1">
      <alignment horizontal="justify" vertical="top" wrapText="1"/>
      <protection hidden="1"/>
    </xf>
    <xf numFmtId="0" fontId="5" fillId="0" borderId="0" xfId="0" applyFont="1" applyFill="1" applyBorder="1" applyAlignment="1" applyProtection="1">
      <alignment horizontal="justify" vertical="top" wrapText="1"/>
      <protection hidden="1"/>
    </xf>
    <xf numFmtId="0" fontId="3" fillId="0" borderId="36" xfId="0" applyFont="1" applyFill="1" applyBorder="1" applyAlignment="1" applyProtection="1">
      <alignment horizontal="left" vertical="top" wrapText="1"/>
      <protection hidden="1"/>
    </xf>
    <xf numFmtId="0" fontId="4" fillId="0" borderId="53" xfId="0" applyFont="1" applyFill="1" applyBorder="1" applyAlignment="1" applyProtection="1">
      <alignment horizontal="justify" vertical="top" wrapText="1"/>
      <protection hidden="1"/>
    </xf>
    <xf numFmtId="0" fontId="5" fillId="0" borderId="37" xfId="0" applyFont="1" applyFill="1" applyBorder="1" applyAlignment="1" applyProtection="1">
      <alignment horizontal="justify" vertical="top" wrapText="1"/>
      <protection hidden="1"/>
    </xf>
    <xf numFmtId="41" fontId="6" fillId="0" borderId="37" xfId="15" applyNumberFormat="1" applyFont="1" applyFill="1" applyBorder="1" applyAlignment="1" applyProtection="1">
      <alignment horizontal="right" vertical="top"/>
      <protection hidden="1"/>
    </xf>
    <xf numFmtId="41" fontId="3" fillId="0" borderId="18" xfId="15" applyNumberFormat="1" applyFont="1" applyFill="1" applyBorder="1" applyAlignment="1" applyProtection="1">
      <alignment horizontal="right" vertical="top" wrapText="1"/>
      <protection hidden="1"/>
    </xf>
    <xf numFmtId="41" fontId="3" fillId="0" borderId="19" xfId="15" applyNumberFormat="1" applyFont="1" applyFill="1" applyBorder="1" applyAlignment="1" applyProtection="1">
      <alignment horizontal="right" vertical="top" wrapText="1"/>
      <protection hidden="1"/>
    </xf>
    <xf numFmtId="0" fontId="7" fillId="0" borderId="3" xfId="0" applyFont="1" applyFill="1" applyBorder="1" applyAlignment="1" applyProtection="1">
      <alignment horizontal="left" vertical="top" wrapText="1" indent="1"/>
      <protection hidden="1"/>
    </xf>
    <xf numFmtId="0" fontId="7" fillId="0" borderId="1" xfId="0" applyFont="1" applyFill="1" applyBorder="1" applyAlignment="1" applyProtection="1">
      <alignment horizontal="center" vertical="top" wrapText="1"/>
      <protection hidden="1"/>
    </xf>
    <xf numFmtId="0" fontId="28" fillId="0" borderId="52" xfId="0" applyFont="1" applyFill="1" applyBorder="1" applyAlignment="1" applyProtection="1">
      <alignment horizontal="center" vertical="top" wrapText="1"/>
      <protection hidden="1"/>
    </xf>
    <xf numFmtId="0" fontId="28" fillId="0" borderId="0" xfId="0" applyFont="1" applyFill="1" applyBorder="1" applyAlignment="1" applyProtection="1">
      <alignment horizontal="center" vertical="top" wrapText="1"/>
      <protection hidden="1"/>
    </xf>
    <xf numFmtId="41" fontId="7" fillId="0" borderId="0" xfId="15" applyNumberFormat="1" applyFont="1" applyFill="1" applyBorder="1" applyAlignment="1" applyProtection="1">
      <alignment horizontal="right" vertical="top"/>
      <protection hidden="1"/>
    </xf>
    <xf numFmtId="41" fontId="7" fillId="0" borderId="1" xfId="15" applyNumberFormat="1" applyFont="1" applyFill="1" applyBorder="1" applyAlignment="1" applyProtection="1">
      <alignment horizontal="right" vertical="top" wrapText="1"/>
      <protection locked="0"/>
    </xf>
    <xf numFmtId="41" fontId="7" fillId="0" borderId="2" xfId="15" applyNumberFormat="1" applyFont="1" applyFill="1" applyBorder="1" applyAlignment="1" applyProtection="1">
      <alignment horizontal="right" vertical="top" wrapText="1"/>
      <protection locked="0"/>
    </xf>
    <xf numFmtId="0" fontId="19" fillId="0" borderId="52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Fill="1" applyBorder="1" applyAlignment="1" applyProtection="1">
      <alignment horizontal="center" vertical="top" wrapText="1"/>
      <protection hidden="1"/>
    </xf>
    <xf numFmtId="41" fontId="7" fillId="0" borderId="1" xfId="15" applyNumberFormat="1" applyFont="1" applyFill="1" applyBorder="1" applyAlignment="1" applyProtection="1">
      <alignment horizontal="right" vertical="top" wrapText="1"/>
      <protection hidden="1"/>
    </xf>
    <xf numFmtId="41" fontId="7" fillId="0" borderId="2" xfId="15" applyNumberFormat="1" applyFont="1" applyFill="1" applyBorder="1" applyAlignment="1" applyProtection="1">
      <alignment horizontal="right" vertical="top" wrapText="1"/>
      <protection hidden="1"/>
    </xf>
    <xf numFmtId="0" fontId="4" fillId="0" borderId="52" xfId="0" applyFont="1" applyFill="1" applyBorder="1" applyAlignment="1" applyProtection="1" quotePrefix="1">
      <alignment horizontal="center" vertical="top" wrapText="1"/>
      <protection hidden="1"/>
    </xf>
    <xf numFmtId="0" fontId="4" fillId="0" borderId="53" xfId="0" applyFont="1" applyFill="1" applyBorder="1" applyAlignment="1" applyProtection="1">
      <alignment horizontal="center" vertical="top" wrapText="1"/>
      <protection hidden="1"/>
    </xf>
    <xf numFmtId="41" fontId="2" fillId="0" borderId="57" xfId="15" applyNumberFormat="1" applyFont="1" applyFill="1" applyBorder="1" applyAlignment="1" applyProtection="1">
      <alignment horizontal="right" vertical="top" wrapText="1"/>
      <protection hidden="1"/>
    </xf>
    <xf numFmtId="0" fontId="3" fillId="0" borderId="3" xfId="20" applyFont="1" applyFill="1" applyBorder="1" applyAlignment="1" applyProtection="1">
      <alignment horizontal="left" vertical="top" wrapText="1" indent="1"/>
      <protection hidden="1"/>
    </xf>
    <xf numFmtId="0" fontId="2" fillId="0" borderId="3" xfId="20" applyFont="1" applyFill="1" applyBorder="1" applyAlignment="1" applyProtection="1">
      <alignment horizontal="left" vertical="top" wrapText="1"/>
      <protection hidden="1"/>
    </xf>
    <xf numFmtId="0" fontId="7" fillId="0" borderId="3" xfId="20" applyFont="1" applyFill="1" applyBorder="1" applyAlignment="1" applyProtection="1">
      <alignment horizontal="left" vertical="top" wrapText="1" indent="1"/>
      <protection hidden="1"/>
    </xf>
    <xf numFmtId="41" fontId="2" fillId="0" borderId="57" xfId="0" applyNumberFormat="1" applyFont="1" applyFill="1" applyBorder="1" applyAlignment="1" applyProtection="1">
      <alignment horizontal="right" vertical="top" wrapText="1"/>
      <protection hidden="1"/>
    </xf>
    <xf numFmtId="0" fontId="3" fillId="0" borderId="3" xfId="20" applyFont="1" applyFill="1" applyBorder="1" applyAlignment="1" applyProtection="1">
      <alignment horizontal="justify" vertical="top" wrapText="1"/>
      <protection hidden="1"/>
    </xf>
    <xf numFmtId="0" fontId="17" fillId="0" borderId="58" xfId="20" applyFont="1" applyFill="1" applyBorder="1" applyAlignment="1" applyProtection="1">
      <alignment horizontal="justify" vertical="top" wrapText="1"/>
      <protection hidden="1"/>
    </xf>
    <xf numFmtId="0" fontId="17" fillId="0" borderId="11" xfId="20" applyFont="1" applyFill="1" applyBorder="1" applyAlignment="1" applyProtection="1">
      <alignment horizontal="justify" vertical="top" wrapText="1"/>
      <protection hidden="1"/>
    </xf>
    <xf numFmtId="41" fontId="16" fillId="0" borderId="10" xfId="15" applyNumberFormat="1" applyFont="1" applyFill="1" applyBorder="1" applyAlignment="1" applyProtection="1">
      <alignment horizontal="justify" vertical="top" wrapText="1"/>
      <protection hidden="1"/>
    </xf>
    <xf numFmtId="41" fontId="23" fillId="0" borderId="0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left" vertical="top" indent="6"/>
      <protection hidden="1"/>
    </xf>
    <xf numFmtId="0" fontId="3" fillId="0" borderId="0" xfId="0" applyFont="1" applyFill="1" applyAlignment="1" applyProtection="1">
      <alignment horizontal="left" vertical="top" indent="6"/>
      <protection hidden="1"/>
    </xf>
    <xf numFmtId="49" fontId="9" fillId="0" borderId="0" xfId="0" applyNumberFormat="1" applyFont="1" applyFill="1" applyAlignment="1" applyProtection="1">
      <alignment horizontal="left" indent="6"/>
      <protection hidden="1"/>
    </xf>
    <xf numFmtId="41" fontId="2" fillId="0" borderId="57" xfId="0" applyNumberFormat="1" applyFont="1" applyFill="1" applyBorder="1" applyAlignment="1" applyProtection="1">
      <alignment horizontal="justify" wrapText="1"/>
      <protection hidden="1"/>
    </xf>
    <xf numFmtId="41" fontId="14" fillId="0" borderId="16" xfId="0" applyNumberFormat="1" applyFont="1" applyFill="1" applyBorder="1" applyAlignment="1" applyProtection="1">
      <alignment horizontal="center" vertical="center" wrapText="1"/>
      <protection hidden="1"/>
    </xf>
    <xf numFmtId="10" fontId="3" fillId="0" borderId="0" xfId="22" applyNumberFormat="1" applyFont="1" applyFill="1" applyAlignment="1" applyProtection="1">
      <alignment/>
      <protection hidden="1"/>
    </xf>
    <xf numFmtId="10" fontId="3" fillId="0" borderId="0" xfId="22" applyNumberFormat="1" applyFont="1" applyFill="1" applyAlignment="1" applyProtection="1">
      <alignment horizontal="right"/>
      <protection hidden="1"/>
    </xf>
    <xf numFmtId="10" fontId="25" fillId="0" borderId="51" xfId="22" applyNumberFormat="1" applyFont="1" applyFill="1" applyBorder="1" applyAlignment="1" applyProtection="1">
      <alignment horizontal="right" wrapText="1"/>
      <protection hidden="1"/>
    </xf>
    <xf numFmtId="0" fontId="24" fillId="0" borderId="3" xfId="20" applyFont="1" applyFill="1" applyBorder="1" applyAlignment="1" applyProtection="1">
      <alignment/>
      <protection hidden="1"/>
    </xf>
    <xf numFmtId="10" fontId="3" fillId="0" borderId="52" xfId="22" applyNumberFormat="1" applyFont="1" applyFill="1" applyBorder="1" applyAlignment="1" applyProtection="1">
      <alignment/>
      <protection hidden="1"/>
    </xf>
    <xf numFmtId="10" fontId="3" fillId="0" borderId="2" xfId="22" applyNumberFormat="1" applyFont="1" applyFill="1" applyBorder="1" applyAlignment="1" applyProtection="1">
      <alignment/>
      <protection hidden="1"/>
    </xf>
    <xf numFmtId="0" fontId="3" fillId="0" borderId="3" xfId="0" applyFont="1" applyFill="1" applyBorder="1" applyAlignment="1" applyProtection="1" quotePrefix="1">
      <alignment/>
      <protection hidden="1"/>
    </xf>
    <xf numFmtId="41" fontId="3" fillId="0" borderId="1" xfId="0" applyNumberFormat="1" applyFont="1" applyFill="1" applyBorder="1" applyAlignment="1" applyProtection="1">
      <alignment/>
      <protection locked="0"/>
    </xf>
    <xf numFmtId="0" fontId="2" fillId="0" borderId="40" xfId="0" applyFont="1" applyFill="1" applyBorder="1" applyAlignment="1" applyProtection="1">
      <alignment/>
      <protection hidden="1"/>
    </xf>
    <xf numFmtId="41" fontId="2" fillId="0" borderId="5" xfId="0" applyNumberFormat="1" applyFont="1" applyFill="1" applyBorder="1" applyAlignment="1" applyProtection="1">
      <alignment/>
      <protection hidden="1"/>
    </xf>
    <xf numFmtId="10" fontId="2" fillId="0" borderId="59" xfId="22" applyNumberFormat="1" applyFont="1" applyFill="1" applyBorder="1" applyAlignment="1" applyProtection="1">
      <alignment/>
      <protection hidden="1"/>
    </xf>
    <xf numFmtId="10" fontId="2" fillId="0" borderId="6" xfId="22" applyNumberFormat="1" applyFont="1" applyFill="1" applyBorder="1" applyAlignment="1" applyProtection="1">
      <alignment/>
      <protection hidden="1"/>
    </xf>
    <xf numFmtId="0" fontId="14" fillId="0" borderId="3" xfId="0" applyFont="1" applyFill="1" applyBorder="1" applyAlignment="1" applyProtection="1">
      <alignment/>
      <protection hidden="1"/>
    </xf>
    <xf numFmtId="10" fontId="3" fillId="0" borderId="1" xfId="22" applyNumberFormat="1" applyFont="1" applyFill="1" applyBorder="1" applyAlignment="1" applyProtection="1">
      <alignment/>
      <protection hidden="1"/>
    </xf>
    <xf numFmtId="0" fontId="2" fillId="0" borderId="39" xfId="0" applyFont="1" applyFill="1" applyBorder="1" applyAlignment="1" applyProtection="1">
      <alignment/>
      <protection hidden="1"/>
    </xf>
    <xf numFmtId="10" fontId="2" fillId="0" borderId="31" xfId="22" applyNumberFormat="1" applyFont="1" applyFill="1" applyBorder="1" applyAlignment="1" applyProtection="1">
      <alignment/>
      <protection hidden="1"/>
    </xf>
    <xf numFmtId="10" fontId="2" fillId="0" borderId="54" xfId="22" applyNumberFormat="1" applyFont="1" applyFill="1" applyBorder="1" applyAlignment="1" applyProtection="1">
      <alignment/>
      <protection hidden="1"/>
    </xf>
    <xf numFmtId="10" fontId="2" fillId="0" borderId="32" xfId="22" applyNumberFormat="1" applyFont="1" applyFill="1" applyBorder="1" applyAlignment="1" applyProtection="1">
      <alignment/>
      <protection hidden="1"/>
    </xf>
    <xf numFmtId="43" fontId="7" fillId="0" borderId="0" xfId="15" applyFont="1" applyFill="1" applyBorder="1" applyAlignment="1" applyProtection="1">
      <alignment horizontal="right"/>
      <protection hidden="1"/>
    </xf>
    <xf numFmtId="41" fontId="3" fillId="0" borderId="46" xfId="15" applyNumberFormat="1" applyFont="1" applyFill="1" applyBorder="1" applyAlignment="1" applyProtection="1">
      <alignment horizontal="right" vertical="top" wrapText="1"/>
      <protection locked="0"/>
    </xf>
    <xf numFmtId="41" fontId="29" fillId="0" borderId="5" xfId="0" applyNumberFormat="1" applyFont="1" applyFill="1" applyBorder="1" applyAlignment="1" applyProtection="1">
      <alignment horizontal="center" vertical="center" wrapText="1"/>
      <protection hidden="1"/>
    </xf>
    <xf numFmtId="167" fontId="7" fillId="0" borderId="0" xfId="0" applyNumberFormat="1" applyFont="1" applyFill="1" applyBorder="1" applyAlignment="1" applyProtection="1">
      <alignment horizontal="right"/>
      <protection hidden="1"/>
    </xf>
    <xf numFmtId="41" fontId="9" fillId="0" borderId="0" xfId="0" applyNumberFormat="1" applyFont="1" applyFill="1" applyAlignment="1" applyProtection="1">
      <alignment horizontal="right"/>
      <protection hidden="1"/>
    </xf>
    <xf numFmtId="167" fontId="3" fillId="0" borderId="0" xfId="0" applyNumberFormat="1" applyFont="1" applyFill="1" applyBorder="1" applyAlignment="1" applyProtection="1">
      <alignment horizontal="center"/>
      <protection hidden="1"/>
    </xf>
    <xf numFmtId="165" fontId="3" fillId="0" borderId="0" xfId="15" applyNumberFormat="1" applyFont="1" applyFill="1" applyAlignment="1" applyProtection="1">
      <alignment horizontal="right"/>
      <protection locked="0"/>
    </xf>
    <xf numFmtId="0" fontId="31" fillId="0" borderId="0" xfId="20" applyFont="1" applyFill="1" applyAlignment="1" applyProtection="1">
      <alignment/>
      <protection hidden="1"/>
    </xf>
    <xf numFmtId="165" fontId="3" fillId="0" borderId="0" xfId="15" applyNumberFormat="1" applyFont="1" applyFill="1" applyAlignment="1" applyProtection="1">
      <alignment/>
      <protection hidden="1"/>
    </xf>
    <xf numFmtId="165" fontId="4" fillId="0" borderId="0" xfId="15" applyNumberFormat="1" applyFont="1" applyFill="1" applyAlignment="1" applyProtection="1">
      <alignment/>
      <protection hidden="1"/>
    </xf>
    <xf numFmtId="165" fontId="7" fillId="0" borderId="0" xfId="15" applyNumberFormat="1" applyFont="1" applyFill="1" applyAlignment="1" applyProtection="1">
      <alignment/>
      <protection hidden="1"/>
    </xf>
    <xf numFmtId="165" fontId="2" fillId="0" borderId="0" xfId="15" applyNumberFormat="1" applyFont="1" applyFill="1" applyAlignment="1" applyProtection="1">
      <alignment/>
      <protection hidden="1"/>
    </xf>
    <xf numFmtId="165" fontId="3" fillId="0" borderId="0" xfId="15" applyNumberFormat="1" applyFont="1" applyFill="1" applyAlignment="1" applyProtection="1">
      <alignment/>
      <protection hidden="1"/>
    </xf>
    <xf numFmtId="165" fontId="4" fillId="0" borderId="0" xfId="15" applyNumberFormat="1" applyFont="1" applyFill="1" applyAlignment="1" applyProtection="1">
      <alignment vertical="center"/>
      <protection hidden="1"/>
    </xf>
    <xf numFmtId="0" fontId="31" fillId="0" borderId="0" xfId="20" applyFont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165" fontId="3" fillId="0" borderId="0" xfId="15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hidden="1"/>
    </xf>
    <xf numFmtId="41" fontId="3" fillId="2" borderId="1" xfId="15" applyNumberFormat="1" applyFont="1" applyFill="1" applyBorder="1" applyAlignment="1" applyProtection="1">
      <alignment horizontal="right" wrapText="1"/>
      <protection locked="0"/>
    </xf>
    <xf numFmtId="41" fontId="3" fillId="2" borderId="2" xfId="15" applyNumberFormat="1" applyFont="1" applyFill="1" applyBorder="1" applyAlignment="1" applyProtection="1">
      <alignment horizontal="right" wrapText="1"/>
      <protection locked="0"/>
    </xf>
    <xf numFmtId="41" fontId="3" fillId="2" borderId="4" xfId="15" applyNumberFormat="1" applyFont="1" applyFill="1" applyBorder="1" applyAlignment="1" applyProtection="1">
      <alignment horizontal="right" wrapText="1"/>
      <protection locked="0"/>
    </xf>
    <xf numFmtId="41" fontId="3" fillId="2" borderId="55" xfId="15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 applyProtection="1">
      <alignment/>
      <protection locked="0"/>
    </xf>
    <xf numFmtId="165" fontId="14" fillId="0" borderId="0" xfId="15" applyNumberFormat="1" applyFont="1" applyAlignment="1" applyProtection="1">
      <alignment horizontal="right"/>
      <protection hidden="1"/>
    </xf>
    <xf numFmtId="0" fontId="30" fillId="0" borderId="0" xfId="0" applyFont="1" applyAlignment="1" applyProtection="1">
      <alignment/>
      <protection hidden="1"/>
    </xf>
    <xf numFmtId="41" fontId="2" fillId="0" borderId="0" xfId="15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vertical="top" wrapText="1"/>
      <protection locked="0"/>
    </xf>
    <xf numFmtId="0" fontId="3" fillId="2" borderId="0" xfId="15" applyNumberFormat="1" applyFont="1" applyFill="1" applyBorder="1" applyAlignment="1" applyProtection="1" quotePrefix="1">
      <alignment horizontal="left" wrapText="1" indent="1"/>
      <protection locked="0"/>
    </xf>
    <xf numFmtId="41" fontId="3" fillId="2" borderId="0" xfId="15" applyNumberFormat="1" applyFont="1" applyFill="1" applyAlignment="1" applyProtection="1">
      <alignment horizontal="right" wrapText="1"/>
      <protection locked="0"/>
    </xf>
    <xf numFmtId="165" fontId="3" fillId="0" borderId="0" xfId="0" applyNumberFormat="1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165" fontId="14" fillId="0" borderId="0" xfId="15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41" fontId="3" fillId="2" borderId="18" xfId="15" applyNumberFormat="1" applyFont="1" applyFill="1" applyBorder="1" applyAlignment="1" applyProtection="1">
      <alignment horizontal="right" wrapText="1"/>
      <protection locked="0"/>
    </xf>
    <xf numFmtId="41" fontId="3" fillId="2" borderId="19" xfId="15" applyNumberFormat="1" applyFont="1" applyFill="1" applyBorder="1" applyAlignment="1" applyProtection="1">
      <alignment horizontal="right" wrapText="1"/>
      <protection locked="0"/>
    </xf>
    <xf numFmtId="165" fontId="2" fillId="0" borderId="0" xfId="15" applyNumberFormat="1" applyFont="1" applyAlignment="1" applyProtection="1">
      <alignment horizontal="right"/>
      <protection locked="0"/>
    </xf>
    <xf numFmtId="0" fontId="1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41" fontId="3" fillId="2" borderId="0" xfId="15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 applyProtection="1">
      <alignment/>
      <protection locked="0"/>
    </xf>
    <xf numFmtId="165" fontId="3" fillId="0" borderId="0" xfId="15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hidden="1"/>
    </xf>
    <xf numFmtId="41" fontId="3" fillId="2" borderId="1" xfId="15" applyNumberFormat="1" applyFont="1" applyFill="1" applyBorder="1" applyAlignment="1" applyProtection="1">
      <alignment horizontal="right"/>
      <protection locked="0"/>
    </xf>
    <xf numFmtId="41" fontId="3" fillId="2" borderId="2" xfId="15" applyNumberFormat="1" applyFont="1" applyFill="1" applyBorder="1" applyAlignment="1" applyProtection="1">
      <alignment horizontal="right"/>
      <protection locked="0"/>
    </xf>
    <xf numFmtId="41" fontId="3" fillId="2" borderId="4" xfId="15" applyNumberFormat="1" applyFont="1" applyFill="1" applyBorder="1" applyAlignment="1" applyProtection="1">
      <alignment horizontal="right"/>
      <protection locked="0"/>
    </xf>
    <xf numFmtId="41" fontId="3" fillId="2" borderId="55" xfId="15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Alignment="1" applyProtection="1">
      <alignment horizontal="justify"/>
      <protection hidden="1"/>
    </xf>
    <xf numFmtId="41" fontId="3" fillId="0" borderId="0" xfId="15" applyNumberFormat="1" applyFont="1" applyFill="1" applyAlignment="1" applyProtection="1">
      <alignment horizontal="left" vertical="top" wrapText="1"/>
      <protection locked="0"/>
    </xf>
    <xf numFmtId="10" fontId="3" fillId="0" borderId="2" xfId="22" applyNumberFormat="1" applyFont="1" applyBorder="1" applyAlignment="1" applyProtection="1">
      <alignment/>
      <protection hidden="1"/>
    </xf>
    <xf numFmtId="43" fontId="3" fillId="0" borderId="19" xfId="15" applyFont="1" applyBorder="1" applyAlignment="1" applyProtection="1">
      <alignment/>
      <protection hidden="1"/>
    </xf>
    <xf numFmtId="41" fontId="17" fillId="0" borderId="10" xfId="15" applyNumberFormat="1" applyFont="1" applyFill="1" applyBorder="1" applyAlignment="1" applyProtection="1">
      <alignment horizontal="justify" vertical="top" wrapText="1"/>
      <protection locked="0"/>
    </xf>
    <xf numFmtId="41" fontId="3" fillId="0" borderId="57" xfId="15" applyNumberFormat="1" applyFont="1" applyFill="1" applyBorder="1" applyAlignment="1" applyProtection="1">
      <alignment horizontal="justify" vertical="top" wrapText="1"/>
      <protection hidden="1"/>
    </xf>
    <xf numFmtId="0" fontId="10" fillId="0" borderId="0" xfId="0" applyFont="1" applyBorder="1" applyAlignment="1">
      <alignment horizontal="right"/>
    </xf>
    <xf numFmtId="41" fontId="2" fillId="0" borderId="32" xfId="15" applyNumberFormat="1" applyFont="1" applyFill="1" applyBorder="1" applyAlignment="1" applyProtection="1">
      <alignment horizontal="right" vertical="top" wrapText="1"/>
      <protection hidden="1"/>
    </xf>
    <xf numFmtId="0" fontId="32" fillId="0" borderId="11" xfId="0" applyFont="1" applyFill="1" applyBorder="1" applyAlignment="1" applyProtection="1">
      <alignment horizontal="justify" vertical="top" wrapText="1"/>
      <protection hidden="1"/>
    </xf>
    <xf numFmtId="0" fontId="32" fillId="0" borderId="9" xfId="0" applyFont="1" applyFill="1" applyBorder="1" applyAlignment="1" applyProtection="1">
      <alignment horizontal="center" vertical="top" wrapText="1"/>
      <protection hidden="1"/>
    </xf>
    <xf numFmtId="0" fontId="33" fillId="0" borderId="9" xfId="0" applyFont="1" applyFill="1" applyBorder="1" applyAlignment="1" applyProtection="1">
      <alignment horizontal="center" vertical="top" wrapText="1"/>
      <protection hidden="1"/>
    </xf>
    <xf numFmtId="41" fontId="32" fillId="0" borderId="9" xfId="15" applyNumberFormat="1" applyFont="1" applyFill="1" applyBorder="1" applyAlignment="1" applyProtection="1">
      <alignment horizontal="justify" vertical="top" wrapText="1"/>
      <protection hidden="1"/>
    </xf>
    <xf numFmtId="41" fontId="32" fillId="0" borderId="10" xfId="15" applyNumberFormat="1" applyFont="1" applyFill="1" applyBorder="1" applyAlignment="1" applyProtection="1">
      <alignment horizontal="justify" vertical="top" wrapText="1"/>
      <protection hidden="1"/>
    </xf>
    <xf numFmtId="0" fontId="32" fillId="0" borderId="60" xfId="0" applyFont="1" applyFill="1" applyBorder="1" applyAlignment="1" applyProtection="1">
      <alignment horizontal="justify" vertical="top" wrapText="1"/>
      <protection hidden="1"/>
    </xf>
    <xf numFmtId="0" fontId="32" fillId="0" borderId="61" xfId="0" applyFont="1" applyFill="1" applyBorder="1" applyAlignment="1" applyProtection="1">
      <alignment horizontal="center" vertical="top" wrapText="1"/>
      <protection hidden="1"/>
    </xf>
    <xf numFmtId="0" fontId="33" fillId="0" borderId="61" xfId="0" applyFont="1" applyFill="1" applyBorder="1" applyAlignment="1" applyProtection="1">
      <alignment horizontal="center" vertical="top" wrapText="1"/>
      <protection hidden="1"/>
    </xf>
    <xf numFmtId="41" fontId="32" fillId="0" borderId="61" xfId="15" applyNumberFormat="1" applyFont="1" applyFill="1" applyBorder="1" applyAlignment="1" applyProtection="1">
      <alignment horizontal="justify" vertical="top" wrapText="1"/>
      <protection hidden="1"/>
    </xf>
    <xf numFmtId="41" fontId="32" fillId="0" borderId="62" xfId="15" applyNumberFormat="1" applyFont="1" applyFill="1" applyBorder="1" applyAlignment="1" applyProtection="1">
      <alignment horizontal="justify" vertical="top" wrapText="1"/>
      <protection hidden="1"/>
    </xf>
    <xf numFmtId="0" fontId="3" fillId="0" borderId="0" xfId="0" applyFont="1" applyAlignment="1" quotePrefix="1">
      <alignment horizontal="left" indent="1"/>
    </xf>
    <xf numFmtId="41" fontId="3" fillId="0" borderId="57" xfId="15" applyNumberFormat="1" applyFont="1" applyFill="1" applyBorder="1" applyAlignment="1" applyProtection="1">
      <alignment horizontal="right" wrapText="1"/>
      <protection locked="0"/>
    </xf>
    <xf numFmtId="41" fontId="7" fillId="0" borderId="0" xfId="0" applyNumberFormat="1" applyFont="1" applyFill="1" applyAlignment="1" applyProtection="1">
      <alignment horizontal="right"/>
      <protection hidden="1"/>
    </xf>
    <xf numFmtId="41" fontId="19" fillId="0" borderId="0" xfId="0" applyNumberFormat="1" applyFont="1" applyFill="1" applyAlignment="1" applyProtection="1">
      <alignment horizontal="right"/>
      <protection hidden="1"/>
    </xf>
    <xf numFmtId="0" fontId="10" fillId="0" borderId="0" xfId="0" applyFont="1" applyFill="1" applyBorder="1" applyAlignment="1">
      <alignment horizontal="justify" wrapText="1"/>
    </xf>
    <xf numFmtId="0" fontId="8" fillId="0" borderId="0" xfId="0" applyFont="1" applyFill="1" applyAlignment="1" applyProtection="1">
      <alignment horizontal="center" vertical="top"/>
      <protection hidden="1"/>
    </xf>
    <xf numFmtId="0" fontId="9" fillId="0" borderId="0" xfId="0" applyFont="1" applyFill="1" applyAlignment="1" applyProtection="1">
      <alignment horizontal="center" vertical="top"/>
      <protection hidden="1"/>
    </xf>
    <xf numFmtId="49" fontId="9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 vertical="top"/>
      <protection hidden="1"/>
    </xf>
    <xf numFmtId="0" fontId="14" fillId="0" borderId="0" xfId="0" applyFont="1" applyFill="1" applyAlignment="1" applyProtection="1">
      <alignment horizontal="center" vertical="top"/>
      <protection hidden="1"/>
    </xf>
    <xf numFmtId="0" fontId="15" fillId="0" borderId="63" xfId="0" applyFont="1" applyFill="1" applyBorder="1" applyAlignment="1" applyProtection="1">
      <alignment horizontal="center" vertical="center" wrapText="1"/>
      <protection hidden="1"/>
    </xf>
    <xf numFmtId="0" fontId="15" fillId="0" borderId="64" xfId="0" applyFont="1" applyFill="1" applyBorder="1" applyAlignment="1" applyProtection="1">
      <alignment horizontal="center" vertical="center" wrapText="1"/>
      <protection hidden="1"/>
    </xf>
    <xf numFmtId="0" fontId="15" fillId="0" borderId="65" xfId="0" applyFont="1" applyFill="1" applyBorder="1" applyAlignment="1" applyProtection="1">
      <alignment horizontal="center" vertical="center" wrapText="1"/>
      <protection hidden="1"/>
    </xf>
    <xf numFmtId="0" fontId="15" fillId="0" borderId="4" xfId="0" applyFont="1" applyFill="1" applyBorder="1" applyAlignment="1" applyProtection="1">
      <alignment horizontal="center" vertical="center" wrapText="1"/>
      <protection hidden="1"/>
    </xf>
    <xf numFmtId="41" fontId="15" fillId="0" borderId="16" xfId="0" applyNumberFormat="1" applyFont="1" applyFill="1" applyBorder="1" applyAlignment="1" applyProtection="1">
      <alignment horizontal="center" vertical="center" wrapText="1"/>
      <protection hidden="1"/>
    </xf>
    <xf numFmtId="41" fontId="15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inacafe Bien Hoa _ 2006 working FS_ 300420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ash" TargetMode="External" /><Relationship Id="rId2" Type="http://schemas.openxmlformats.org/officeDocument/2006/relationships/hyperlink" Target="Receivables" TargetMode="External" /><Relationship Id="rId3" Type="http://schemas.openxmlformats.org/officeDocument/2006/relationships/hyperlink" Target="Prepayment" TargetMode="External" /><Relationship Id="rId4" Type="http://schemas.openxmlformats.org/officeDocument/2006/relationships/hyperlink" Target="st_int_AR" TargetMode="External" /><Relationship Id="rId5" Type="http://schemas.openxmlformats.org/officeDocument/2006/relationships/hyperlink" Target="Other_AR" TargetMode="External" /><Relationship Id="rId6" Type="http://schemas.openxmlformats.org/officeDocument/2006/relationships/hyperlink" Target="Inventory" TargetMode="External" /><Relationship Id="rId7" Type="http://schemas.openxmlformats.org/officeDocument/2006/relationships/hyperlink" Target="ST_Prepayment" TargetMode="External" /><Relationship Id="rId8" Type="http://schemas.openxmlformats.org/officeDocument/2006/relationships/hyperlink" Target="Tax_ARP" TargetMode="External" /><Relationship Id="rId9" Type="http://schemas.openxmlformats.org/officeDocument/2006/relationships/hyperlink" Target="Tax_ARP" TargetMode="External" /><Relationship Id="rId10" Type="http://schemas.openxmlformats.org/officeDocument/2006/relationships/hyperlink" Target="lt_AR_subsidiary" TargetMode="External" /><Relationship Id="rId11" Type="http://schemas.openxmlformats.org/officeDocument/2006/relationships/hyperlink" Target="LT_Int_AR" TargetMode="External" /><Relationship Id="rId12" Type="http://schemas.openxmlformats.org/officeDocument/2006/relationships/hyperlink" Target="Other_LT_AR" TargetMode="External" /><Relationship Id="rId13" Type="http://schemas.openxmlformats.org/officeDocument/2006/relationships/hyperlink" Target="Financial_lease" TargetMode="External" /><Relationship Id="rId14" Type="http://schemas.openxmlformats.org/officeDocument/2006/relationships/hyperlink" Target="FA_Intangible" TargetMode="External" /><Relationship Id="rId15" Type="http://schemas.openxmlformats.org/officeDocument/2006/relationships/hyperlink" Target="&#272;&#7847;u_t&#432;_v&#224;o_c&#244;ng_ty_con" TargetMode="External" /><Relationship Id="rId16" Type="http://schemas.openxmlformats.org/officeDocument/2006/relationships/hyperlink" Target="&#272;&#7847;u_t&#432;_v&#224;o_c&#244;ng_ty_li&#234;n_doanh_li&#234;n_k&#7871;t" TargetMode="External" /><Relationship Id="rId17" Type="http://schemas.openxmlformats.org/officeDocument/2006/relationships/hyperlink" Target="Other_LT_Investment" TargetMode="External" /><Relationship Id="rId18" Type="http://schemas.openxmlformats.org/officeDocument/2006/relationships/hyperlink" Target="LT_Prepayment" TargetMode="External" /><Relationship Id="rId19" Type="http://schemas.openxmlformats.org/officeDocument/2006/relationships/hyperlink" Target="ST_Borrowing" TargetMode="External" /><Relationship Id="rId20" Type="http://schemas.openxmlformats.org/officeDocument/2006/relationships/hyperlink" Target="AP_subsidiary" TargetMode="External" /><Relationship Id="rId21" Type="http://schemas.openxmlformats.org/officeDocument/2006/relationships/hyperlink" Target="Advance_subsidiary" TargetMode="External" /><Relationship Id="rId22" Type="http://schemas.openxmlformats.org/officeDocument/2006/relationships/hyperlink" Target="Tax_ARP" TargetMode="External" /><Relationship Id="rId23" Type="http://schemas.openxmlformats.org/officeDocument/2006/relationships/hyperlink" Target="Other_ST_AP" TargetMode="External" /><Relationship Id="rId24" Type="http://schemas.openxmlformats.org/officeDocument/2006/relationships/hyperlink" Target="lt_AP_subsidiary" TargetMode="External" /><Relationship Id="rId25" Type="http://schemas.openxmlformats.org/officeDocument/2006/relationships/hyperlink" Target="LT_Int_AP" TargetMode="External" /><Relationship Id="rId26" Type="http://schemas.openxmlformats.org/officeDocument/2006/relationships/hyperlink" Target="lt_AP_other_subsidiary" TargetMode="External" /><Relationship Id="rId27" Type="http://schemas.openxmlformats.org/officeDocument/2006/relationships/hyperlink" Target="LT_Borrowing" TargetMode="External" /><Relationship Id="rId28" Type="http://schemas.openxmlformats.org/officeDocument/2006/relationships/hyperlink" Target="Thang_du" TargetMode="External" /><Relationship Id="rId29" Type="http://schemas.openxmlformats.org/officeDocument/2006/relationships/hyperlink" Target="Von_khac" TargetMode="External" /><Relationship Id="rId30" Type="http://schemas.openxmlformats.org/officeDocument/2006/relationships/hyperlink" Target="CP_quy" TargetMode="External" /><Relationship Id="rId31" Type="http://schemas.openxmlformats.org/officeDocument/2006/relationships/hyperlink" Target="Chenh_TS" TargetMode="External" /><Relationship Id="rId32" Type="http://schemas.openxmlformats.org/officeDocument/2006/relationships/hyperlink" Target="Chenh_TG" TargetMode="External" /><Relationship Id="rId33" Type="http://schemas.openxmlformats.org/officeDocument/2006/relationships/hyperlink" Target="Quy_PT" TargetMode="External" /><Relationship Id="rId34" Type="http://schemas.openxmlformats.org/officeDocument/2006/relationships/hyperlink" Target="Quy_DP" TargetMode="External" /><Relationship Id="rId35" Type="http://schemas.openxmlformats.org/officeDocument/2006/relationships/hyperlink" Target="Quy_khac" TargetMode="External" /><Relationship Id="rId36" Type="http://schemas.openxmlformats.org/officeDocument/2006/relationships/hyperlink" Target="XDCB" TargetMode="External" /><Relationship Id="rId37" Type="http://schemas.openxmlformats.org/officeDocument/2006/relationships/hyperlink" Target="Kinh_phi" TargetMode="External" /><Relationship Id="rId38" Type="http://schemas.openxmlformats.org/officeDocument/2006/relationships/hyperlink" Target="Ops_lease" TargetMode="External" /><Relationship Id="rId39" Type="http://schemas.openxmlformats.org/officeDocument/2006/relationships/hyperlink" Target="Accruals" TargetMode="External" /><Relationship Id="rId40" Type="http://schemas.openxmlformats.org/officeDocument/2006/relationships/hyperlink" Target="st_int_AP" TargetMode="External" /><Relationship Id="rId41" Type="http://schemas.openxmlformats.org/officeDocument/2006/relationships/hyperlink" Target="XDCB" TargetMode="External" /><Relationship Id="rId4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Revenue" TargetMode="External" /><Relationship Id="rId2" Type="http://schemas.openxmlformats.org/officeDocument/2006/relationships/hyperlink" Target="Discount" TargetMode="External" /><Relationship Id="rId3" Type="http://schemas.openxmlformats.org/officeDocument/2006/relationships/hyperlink" Target="COGS" TargetMode="External" /><Relationship Id="rId4" Type="http://schemas.openxmlformats.org/officeDocument/2006/relationships/hyperlink" Target="Financial_income" TargetMode="External" /><Relationship Id="rId5" Type="http://schemas.openxmlformats.org/officeDocument/2006/relationships/hyperlink" Target="Financial_expense" TargetMode="External" /><Relationship Id="rId6" Type="http://schemas.openxmlformats.org/officeDocument/2006/relationships/hyperlink" Target="Selling_expense" TargetMode="External" /><Relationship Id="rId7" Type="http://schemas.openxmlformats.org/officeDocument/2006/relationships/hyperlink" Target="GA_expense" TargetMode="External" /><Relationship Id="rId8" Type="http://schemas.openxmlformats.org/officeDocument/2006/relationships/hyperlink" Target="Other_income" TargetMode="External" /><Relationship Id="rId9" Type="http://schemas.openxmlformats.org/officeDocument/2006/relationships/hyperlink" Target="Other_expense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Revenue" TargetMode="External" /><Relationship Id="rId2" Type="http://schemas.openxmlformats.org/officeDocument/2006/relationships/hyperlink" Target="Discount" TargetMode="External" /><Relationship Id="rId3" Type="http://schemas.openxmlformats.org/officeDocument/2006/relationships/hyperlink" Target="COGS" TargetMode="External" /><Relationship Id="rId4" Type="http://schemas.openxmlformats.org/officeDocument/2006/relationships/hyperlink" Target="Financial_income" TargetMode="External" /><Relationship Id="rId5" Type="http://schemas.openxmlformats.org/officeDocument/2006/relationships/hyperlink" Target="Financial_expense" TargetMode="External" /><Relationship Id="rId6" Type="http://schemas.openxmlformats.org/officeDocument/2006/relationships/hyperlink" Target="Selling_expense" TargetMode="External" /><Relationship Id="rId7" Type="http://schemas.openxmlformats.org/officeDocument/2006/relationships/hyperlink" Target="GA_expense" TargetMode="External" /><Relationship Id="rId8" Type="http://schemas.openxmlformats.org/officeDocument/2006/relationships/hyperlink" Target="Other_income" TargetMode="External" /><Relationship Id="rId9" Type="http://schemas.openxmlformats.org/officeDocument/2006/relationships/hyperlink" Target="Other_expense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Dividend_paid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nancial_lease_AP" TargetMode="External" /><Relationship Id="rId2" Type="http://schemas.openxmlformats.org/officeDocument/2006/relationships/hyperlink" Target="LT_share_invest" TargetMode="External" /><Relationship Id="rId3" Type="http://schemas.openxmlformats.org/officeDocument/2006/relationships/hyperlink" Target="lt_deposit_subsidiary" TargetMode="External" /><Relationship Id="rId4" Type="http://schemas.openxmlformats.org/officeDocument/2006/relationships/hyperlink" Target="lt_uythac_subsidiary" TargetMode="External" /><Relationship Id="rId5" Type="http://schemas.openxmlformats.org/officeDocument/2006/relationships/hyperlink" Target="lt_AR_other_subsidiary" TargetMode="External" /><Relationship Id="rId6" Type="http://schemas.openxmlformats.org/officeDocument/2006/relationships/hyperlink" Target="AP_Equitization_Subsidiary" TargetMode="External" /><Relationship Id="rId7" Type="http://schemas.openxmlformats.org/officeDocument/2006/relationships/hyperlink" Target="st_deposit_received_subsidiary" TargetMode="External" /><Relationship Id="rId8" Type="http://schemas.openxmlformats.org/officeDocument/2006/relationships/hyperlink" Target="Unearned_revenue_Subsidiary" TargetMode="External" /><Relationship Id="rId9" Type="http://schemas.openxmlformats.org/officeDocument/2006/relationships/hyperlink" Target="AP_other_subsidiary" TargetMode="External" /><Relationship Id="rId10" Type="http://schemas.openxmlformats.org/officeDocument/2006/relationships/hyperlink" Target="st_borrow_ext_subsidiary" TargetMode="External" /><Relationship Id="rId11" Type="http://schemas.openxmlformats.org/officeDocument/2006/relationships/hyperlink" Target="st_portion_borrow_ext_subsidiary" TargetMode="External" /><Relationship Id="rId12" Type="http://schemas.openxmlformats.org/officeDocument/2006/relationships/hyperlink" Target="lt_freeloan_subsidiary" TargetMode="External" /><Relationship Id="rId13" Type="http://schemas.openxmlformats.org/officeDocument/2006/relationships/hyperlink" Target="lt_int_loan" TargetMode="External" /><Relationship Id="rId14" Type="http://schemas.openxmlformats.org/officeDocument/2006/relationships/hyperlink" Target="lt_AR" TargetMode="External" /><Relationship Id="rId15" Type="http://schemas.openxmlformats.org/officeDocument/2006/relationships/hyperlink" Target="AR_Equitization" TargetMode="External" /><Relationship Id="rId16" Type="http://schemas.openxmlformats.org/officeDocument/2006/relationships/hyperlink" Target="AR_divident" TargetMode="External" /><Relationship Id="rId17" Type="http://schemas.openxmlformats.org/officeDocument/2006/relationships/hyperlink" Target="AR_other" TargetMode="External" /><Relationship Id="rId18" Type="http://schemas.openxmlformats.org/officeDocument/2006/relationships/hyperlink" Target="lt_int_borrow" TargetMode="External" /><Relationship Id="rId19" Type="http://schemas.openxmlformats.org/officeDocument/2006/relationships/hyperlink" Target="lt_AP" TargetMode="External" /><Relationship Id="rId20" Type="http://schemas.openxmlformats.org/officeDocument/2006/relationships/hyperlink" Target="lt_borow_ext_subsidiary" TargetMode="External" /><Relationship Id="rId21" Type="http://schemas.openxmlformats.org/officeDocument/2006/relationships/hyperlink" Target="bond_invst" TargetMode="External" /><Relationship Id="rId22" Type="http://schemas.openxmlformats.org/officeDocument/2006/relationships/hyperlink" Target="other_invst_subsidiary" TargetMode="External" /><Relationship Id="rId23" Type="http://schemas.openxmlformats.org/officeDocument/2006/relationships/hyperlink" Target="st_int_loan" TargetMode="External" /><Relationship Id="rId24" Type="http://schemas.openxmlformats.org/officeDocument/2006/relationships/hyperlink" Target="st_AR" TargetMode="External" /><Relationship Id="rId25" Type="http://schemas.openxmlformats.org/officeDocument/2006/relationships/hyperlink" Target="st_AP" TargetMode="External" /><Relationship Id="rId26" Type="http://schemas.openxmlformats.org/officeDocument/2006/relationships/hyperlink" Target="st_loan_ext_subsidiary" TargetMode="External" /><Relationship Id="rId27" Type="http://schemas.openxmlformats.org/officeDocument/2006/relationships/hyperlink" Target="lt_loan_ext_subsidiary" TargetMode="External" /><Relationship Id="rId28" Type="http://schemas.openxmlformats.org/officeDocument/2006/relationships/hyperlink" Target="st_int_borrow" TargetMode="External" /><Relationship Id="rId29" Type="http://schemas.openxmlformats.org/officeDocument/2006/relationships/hyperlink" Target="Accrual_subsidiary" TargetMode="External" /><Relationship Id="rId3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int_sales" TargetMode="External" /><Relationship Id="rId2" Type="http://schemas.openxmlformats.org/officeDocument/2006/relationships/hyperlink" Target="int_COGS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IP134"/>
  <sheetViews>
    <sheetView zoomScale="85" zoomScaleNormal="85" workbookViewId="0" topLeftCell="A4">
      <selection activeCell="K16" sqref="K16"/>
    </sheetView>
  </sheetViews>
  <sheetFormatPr defaultColWidth="9.00390625" defaultRowHeight="12.75"/>
  <cols>
    <col min="1" max="1" width="44.25390625" style="17" customWidth="1"/>
    <col min="2" max="2" width="8.75390625" style="2" bestFit="1" customWidth="1"/>
    <col min="3" max="3" width="8.125" style="3" customWidth="1"/>
    <col min="4" max="4" width="6.125" style="4" hidden="1" customWidth="1"/>
    <col min="5" max="5" width="19.875" style="5" hidden="1" customWidth="1"/>
    <col min="6" max="6" width="18.875" style="5" hidden="1" customWidth="1"/>
    <col min="7" max="8" width="22.625" style="6" customWidth="1"/>
    <col min="9" max="9" width="6.00390625" style="415" customWidth="1"/>
    <col min="10" max="10" width="6.125" style="415" customWidth="1"/>
    <col min="11" max="12" width="16.625" style="415" customWidth="1"/>
    <col min="13" max="13" width="9.125" style="415" customWidth="1"/>
    <col min="14" max="16384" width="9.125" style="2" customWidth="1"/>
  </cols>
  <sheetData>
    <row r="1" spans="1:15798" ht="15">
      <c r="A1" s="1" t="s">
        <v>541</v>
      </c>
    </row>
    <row r="2" ht="15">
      <c r="A2" s="7" t="s">
        <v>555</v>
      </c>
    </row>
    <row r="3" ht="15">
      <c r="A3" s="7"/>
    </row>
    <row r="4" spans="1:8" ht="15">
      <c r="A4" s="7" t="s">
        <v>491</v>
      </c>
      <c r="E4" s="8" t="s">
        <v>0</v>
      </c>
      <c r="F4" s="8" t="s">
        <v>0</v>
      </c>
      <c r="G4" s="9" t="s">
        <v>0</v>
      </c>
      <c r="H4" s="9" t="s">
        <v>0</v>
      </c>
    </row>
    <row r="5" spans="1:8" ht="15.75" thickBot="1">
      <c r="A5" s="7"/>
      <c r="H5" s="10" t="s">
        <v>122</v>
      </c>
    </row>
    <row r="6" spans="1:13" s="3" customFormat="1" ht="30">
      <c r="A6" s="253" t="s">
        <v>1</v>
      </c>
      <c r="B6" s="74" t="s">
        <v>502</v>
      </c>
      <c r="C6" s="254" t="s">
        <v>3</v>
      </c>
      <c r="D6" s="255"/>
      <c r="E6" s="256" t="s">
        <v>4</v>
      </c>
      <c r="F6" s="256" t="s">
        <v>5</v>
      </c>
      <c r="G6" s="75" t="s">
        <v>501</v>
      </c>
      <c r="H6" s="257" t="s">
        <v>500</v>
      </c>
      <c r="I6" s="416"/>
      <c r="J6" s="416"/>
      <c r="K6" s="416"/>
      <c r="L6" s="416"/>
      <c r="M6" s="416"/>
    </row>
    <row r="7" spans="1:8" ht="15">
      <c r="A7" s="258" t="s">
        <v>8</v>
      </c>
      <c r="B7" s="92">
        <v>100</v>
      </c>
      <c r="C7" s="259"/>
      <c r="D7" s="260"/>
      <c r="E7" s="261">
        <v>451082494876</v>
      </c>
      <c r="F7" s="261">
        <v>0</v>
      </c>
      <c r="G7" s="262">
        <f>G8+G11+G14+G21+G24</f>
        <v>491010515993</v>
      </c>
      <c r="H7" s="378">
        <f>H8+H11+H14+H21+H24</f>
        <v>469528399714</v>
      </c>
    </row>
    <row r="8" spans="1:8" ht="15">
      <c r="A8" s="258" t="s">
        <v>9</v>
      </c>
      <c r="B8" s="92">
        <v>110</v>
      </c>
      <c r="C8" s="259"/>
      <c r="D8" s="260"/>
      <c r="E8" s="264">
        <v>4570143712</v>
      </c>
      <c r="F8" s="264">
        <v>0</v>
      </c>
      <c r="G8" s="265">
        <f>SUM(G9:G10)</f>
        <v>29046322847</v>
      </c>
      <c r="H8" s="263">
        <f>SUM(H9:H10)</f>
        <v>10882308940</v>
      </c>
    </row>
    <row r="9" spans="1:8" ht="15">
      <c r="A9" s="375" t="s">
        <v>10</v>
      </c>
      <c r="B9" s="79">
        <v>111</v>
      </c>
      <c r="C9" s="266" t="s">
        <v>11</v>
      </c>
      <c r="D9" s="267"/>
      <c r="E9" s="268">
        <v>4570143712</v>
      </c>
      <c r="F9" s="268"/>
      <c r="G9" s="269">
        <v>29046322847</v>
      </c>
      <c r="H9" s="270">
        <v>10882308940</v>
      </c>
    </row>
    <row r="10" spans="1:8" ht="15">
      <c r="A10" s="91" t="s">
        <v>12</v>
      </c>
      <c r="B10" s="79">
        <v>112</v>
      </c>
      <c r="C10" s="266"/>
      <c r="D10" s="267"/>
      <c r="E10" s="268">
        <v>0</v>
      </c>
      <c r="F10" s="268"/>
      <c r="G10" s="290"/>
      <c r="H10" s="291">
        <v>0</v>
      </c>
    </row>
    <row r="11" spans="1:8" ht="15">
      <c r="A11" s="258" t="s">
        <v>13</v>
      </c>
      <c r="B11" s="92">
        <v>120</v>
      </c>
      <c r="C11" s="266" t="s">
        <v>14</v>
      </c>
      <c r="D11" s="267"/>
      <c r="E11" s="264">
        <v>0</v>
      </c>
      <c r="F11" s="264">
        <v>0</v>
      </c>
      <c r="G11" s="265">
        <f>SUM(G12:G13)</f>
        <v>1000000000</v>
      </c>
      <c r="H11" s="263">
        <f>SUM(H12:H13)</f>
        <v>0</v>
      </c>
    </row>
    <row r="12" spans="1:8" ht="15">
      <c r="A12" s="375" t="s">
        <v>15</v>
      </c>
      <c r="B12" s="79">
        <v>121</v>
      </c>
      <c r="C12" s="266"/>
      <c r="D12" s="267"/>
      <c r="E12" s="268">
        <v>0</v>
      </c>
      <c r="F12" s="268"/>
      <c r="G12" s="269">
        <v>1000000000</v>
      </c>
      <c r="H12" s="270">
        <v>0</v>
      </c>
    </row>
    <row r="13" spans="1:8" ht="15">
      <c r="A13" s="375" t="s">
        <v>16</v>
      </c>
      <c r="B13" s="79">
        <v>129</v>
      </c>
      <c r="C13" s="266"/>
      <c r="D13" s="267"/>
      <c r="E13" s="268">
        <v>0</v>
      </c>
      <c r="F13" s="268">
        <v>0</v>
      </c>
      <c r="G13" s="269">
        <v>0</v>
      </c>
      <c r="H13" s="270">
        <v>0</v>
      </c>
    </row>
    <row r="14" spans="1:8" ht="15">
      <c r="A14" s="258" t="s">
        <v>17</v>
      </c>
      <c r="B14" s="92">
        <v>130</v>
      </c>
      <c r="C14" s="259"/>
      <c r="D14" s="260"/>
      <c r="E14" s="264">
        <v>102495364930</v>
      </c>
      <c r="F14" s="264">
        <v>0</v>
      </c>
      <c r="G14" s="265">
        <f>SUM(G15:G20)</f>
        <v>126134611687</v>
      </c>
      <c r="H14" s="263">
        <f>SUM(H15:H20)</f>
        <v>117033138052</v>
      </c>
    </row>
    <row r="15" spans="1:8" ht="15">
      <c r="A15" s="375" t="s">
        <v>18</v>
      </c>
      <c r="B15" s="79">
        <v>131</v>
      </c>
      <c r="C15" s="266"/>
      <c r="D15" s="267"/>
      <c r="E15" s="268">
        <v>84853426636</v>
      </c>
      <c r="F15" s="268">
        <v>-14977248807</v>
      </c>
      <c r="G15" s="269">
        <v>109042572378</v>
      </c>
      <c r="H15" s="291">
        <v>111512398714</v>
      </c>
    </row>
    <row r="16" spans="1:8" ht="15">
      <c r="A16" s="375" t="s">
        <v>19</v>
      </c>
      <c r="B16" s="79">
        <v>132</v>
      </c>
      <c r="C16" s="266"/>
      <c r="D16" s="267"/>
      <c r="E16" s="268">
        <v>4320494370</v>
      </c>
      <c r="F16" s="268">
        <v>-1500000000</v>
      </c>
      <c r="G16" s="269">
        <v>21749915377</v>
      </c>
      <c r="H16" s="291">
        <v>7574179186</v>
      </c>
    </row>
    <row r="17" spans="1:8" ht="15">
      <c r="A17" s="375" t="s">
        <v>20</v>
      </c>
      <c r="B17" s="79">
        <v>133</v>
      </c>
      <c r="C17" s="266" t="s">
        <v>21</v>
      </c>
      <c r="D17" s="267"/>
      <c r="E17" s="268">
        <v>16477248807</v>
      </c>
      <c r="F17" s="268">
        <v>16477248807</v>
      </c>
      <c r="G17" s="269">
        <v>0</v>
      </c>
      <c r="H17" s="270">
        <v>0</v>
      </c>
    </row>
    <row r="18" spans="1:8" ht="30">
      <c r="A18" s="91" t="s">
        <v>22</v>
      </c>
      <c r="B18" s="79">
        <v>134</v>
      </c>
      <c r="C18" s="266"/>
      <c r="D18" s="267"/>
      <c r="E18" s="268">
        <v>0</v>
      </c>
      <c r="F18" s="268"/>
      <c r="G18" s="290">
        <v>0</v>
      </c>
      <c r="H18" s="291">
        <v>0</v>
      </c>
    </row>
    <row r="19" spans="1:8" ht="15">
      <c r="A19" s="375" t="s">
        <v>23</v>
      </c>
      <c r="B19" s="79">
        <v>135</v>
      </c>
      <c r="C19" s="266" t="s">
        <v>24</v>
      </c>
      <c r="D19" s="267"/>
      <c r="E19" s="268">
        <v>1707764180</v>
      </c>
      <c r="F19" s="268">
        <v>0</v>
      </c>
      <c r="G19" s="269">
        <v>2126748214</v>
      </c>
      <c r="H19" s="270">
        <v>1915947145</v>
      </c>
    </row>
    <row r="20" spans="1:8" ht="15">
      <c r="A20" s="91" t="s">
        <v>25</v>
      </c>
      <c r="B20" s="79">
        <v>139</v>
      </c>
      <c r="C20" s="266"/>
      <c r="D20" s="267"/>
      <c r="E20" s="268">
        <v>-4863569063</v>
      </c>
      <c r="F20" s="268"/>
      <c r="G20" s="290">
        <v>-6784624282</v>
      </c>
      <c r="H20" s="291">
        <v>-3969386993</v>
      </c>
    </row>
    <row r="21" spans="1:8" ht="15">
      <c r="A21" s="258" t="s">
        <v>26</v>
      </c>
      <c r="B21" s="92">
        <v>140</v>
      </c>
      <c r="C21" s="266"/>
      <c r="D21" s="267"/>
      <c r="E21" s="264">
        <v>324130817071</v>
      </c>
      <c r="F21" s="264">
        <v>0</v>
      </c>
      <c r="G21" s="265">
        <f>SUM(G22:G23)</f>
        <v>294368813302</v>
      </c>
      <c r="H21" s="263">
        <f>SUM(H22:H23)</f>
        <v>312924079145</v>
      </c>
    </row>
    <row r="22" spans="1:8" ht="15">
      <c r="A22" s="375" t="s">
        <v>27</v>
      </c>
      <c r="B22" s="79">
        <v>141</v>
      </c>
      <c r="C22" s="266" t="s">
        <v>28</v>
      </c>
      <c r="D22" s="267"/>
      <c r="E22" s="268">
        <v>324130817071</v>
      </c>
      <c r="F22" s="268">
        <v>0</v>
      </c>
      <c r="G22" s="269">
        <v>294368813302</v>
      </c>
      <c r="H22" s="270">
        <v>312924079145</v>
      </c>
    </row>
    <row r="23" spans="1:8" ht="15">
      <c r="A23" s="91" t="s">
        <v>29</v>
      </c>
      <c r="B23" s="79">
        <v>149</v>
      </c>
      <c r="C23" s="266"/>
      <c r="D23" s="267"/>
      <c r="E23" s="268">
        <v>0</v>
      </c>
      <c r="F23" s="268"/>
      <c r="G23" s="290">
        <v>0</v>
      </c>
      <c r="H23" s="291">
        <v>0</v>
      </c>
    </row>
    <row r="24" spans="1:13" s="271" customFormat="1" ht="15">
      <c r="A24" s="258" t="s">
        <v>30</v>
      </c>
      <c r="B24" s="92">
        <v>150</v>
      </c>
      <c r="C24" s="259"/>
      <c r="D24" s="260"/>
      <c r="E24" s="264">
        <v>19886169163</v>
      </c>
      <c r="F24" s="264">
        <v>0</v>
      </c>
      <c r="G24" s="265">
        <f>SUM(G25:G28)</f>
        <v>40460768157</v>
      </c>
      <c r="H24" s="263">
        <f>SUM(H25:H28)</f>
        <v>28688873577</v>
      </c>
      <c r="I24" s="415"/>
      <c r="J24" s="415"/>
      <c r="K24" s="418"/>
      <c r="L24" s="418"/>
      <c r="M24" s="415"/>
    </row>
    <row r="25" spans="1:8" ht="15">
      <c r="A25" s="375" t="s">
        <v>31</v>
      </c>
      <c r="B25" s="79">
        <v>151</v>
      </c>
      <c r="C25" s="266" t="s">
        <v>32</v>
      </c>
      <c r="D25" s="267"/>
      <c r="E25" s="264">
        <v>0</v>
      </c>
      <c r="F25" s="264"/>
      <c r="G25" s="269">
        <v>0</v>
      </c>
      <c r="H25" s="270">
        <v>0</v>
      </c>
    </row>
    <row r="26" spans="1:8" ht="15">
      <c r="A26" s="375" t="s">
        <v>33</v>
      </c>
      <c r="B26" s="79">
        <v>152</v>
      </c>
      <c r="C26" s="266" t="s">
        <v>34</v>
      </c>
      <c r="D26" s="267"/>
      <c r="E26" s="268">
        <v>0</v>
      </c>
      <c r="F26" s="268"/>
      <c r="G26" s="269">
        <v>229897943</v>
      </c>
      <c r="H26" s="270">
        <v>0</v>
      </c>
    </row>
    <row r="27" spans="1:8" ht="15">
      <c r="A27" s="375" t="s">
        <v>35</v>
      </c>
      <c r="B27" s="79">
        <v>154</v>
      </c>
      <c r="C27" s="266" t="s">
        <v>34</v>
      </c>
      <c r="D27" s="267"/>
      <c r="E27" s="268">
        <v>0</v>
      </c>
      <c r="F27" s="268"/>
      <c r="G27" s="269">
        <v>2087000</v>
      </c>
      <c r="H27" s="270">
        <v>0</v>
      </c>
    </row>
    <row r="28" spans="1:8" ht="15">
      <c r="A28" s="91" t="s">
        <v>36</v>
      </c>
      <c r="B28" s="79">
        <v>158</v>
      </c>
      <c r="C28" s="266"/>
      <c r="D28" s="267"/>
      <c r="E28" s="268">
        <v>19886169163</v>
      </c>
      <c r="F28" s="268"/>
      <c r="G28" s="290">
        <v>40228783214</v>
      </c>
      <c r="H28" s="291">
        <v>28688873577</v>
      </c>
    </row>
    <row r="29" spans="1:8" ht="15">
      <c r="A29" s="258" t="s">
        <v>37</v>
      </c>
      <c r="B29" s="92">
        <v>200</v>
      </c>
      <c r="C29" s="259"/>
      <c r="D29" s="260"/>
      <c r="E29" s="264">
        <v>44772108196</v>
      </c>
      <c r="F29" s="264">
        <v>0</v>
      </c>
      <c r="G29" s="265">
        <f>G30+G36+G47+G50+G55</f>
        <v>44145463655</v>
      </c>
      <c r="H29" s="263">
        <f>H30+H36+H47+H50+H55</f>
        <v>47226947191</v>
      </c>
    </row>
    <row r="30" spans="1:8" ht="15">
      <c r="A30" s="258" t="s">
        <v>38</v>
      </c>
      <c r="B30" s="92">
        <v>210</v>
      </c>
      <c r="C30" s="259"/>
      <c r="D30" s="260"/>
      <c r="E30" s="264">
        <v>0</v>
      </c>
      <c r="F30" s="264">
        <v>0</v>
      </c>
      <c r="G30" s="265">
        <f>SUM(G31:G35)</f>
        <v>0</v>
      </c>
      <c r="H30" s="263">
        <f>SUM(H31:H35)</f>
        <v>0</v>
      </c>
    </row>
    <row r="31" spans="1:8" ht="15">
      <c r="A31" s="375" t="s">
        <v>39</v>
      </c>
      <c r="B31" s="79">
        <v>211</v>
      </c>
      <c r="C31" s="266"/>
      <c r="D31" s="267"/>
      <c r="E31" s="268">
        <v>0</v>
      </c>
      <c r="F31" s="268">
        <v>0</v>
      </c>
      <c r="G31" s="269">
        <v>0</v>
      </c>
      <c r="H31" s="291">
        <v>0</v>
      </c>
    </row>
    <row r="32" spans="1:8" ht="15">
      <c r="A32" s="91" t="s">
        <v>40</v>
      </c>
      <c r="B32" s="79">
        <v>212</v>
      </c>
      <c r="C32" s="266"/>
      <c r="D32" s="267"/>
      <c r="E32" s="268">
        <v>0</v>
      </c>
      <c r="F32" s="268"/>
      <c r="G32" s="290">
        <v>0</v>
      </c>
      <c r="H32" s="291">
        <v>0</v>
      </c>
    </row>
    <row r="33" spans="1:8" ht="15">
      <c r="A33" s="375" t="s">
        <v>41</v>
      </c>
      <c r="B33" s="79">
        <v>213</v>
      </c>
      <c r="C33" s="266" t="s">
        <v>42</v>
      </c>
      <c r="D33" s="267"/>
      <c r="E33" s="268">
        <v>0</v>
      </c>
      <c r="F33" s="268">
        <v>0</v>
      </c>
      <c r="G33" s="269">
        <v>0</v>
      </c>
      <c r="H33" s="270">
        <v>0</v>
      </c>
    </row>
    <row r="34" spans="1:8" ht="15">
      <c r="A34" s="375" t="s">
        <v>43</v>
      </c>
      <c r="B34" s="79">
        <v>218</v>
      </c>
      <c r="C34" s="266" t="s">
        <v>44</v>
      </c>
      <c r="D34" s="267"/>
      <c r="E34" s="268">
        <v>0</v>
      </c>
      <c r="F34" s="268">
        <v>0</v>
      </c>
      <c r="G34" s="269">
        <v>0</v>
      </c>
      <c r="H34" s="270">
        <v>0</v>
      </c>
    </row>
    <row r="35" spans="1:8" ht="15">
      <c r="A35" s="91" t="s">
        <v>45</v>
      </c>
      <c r="B35" s="79">
        <v>219</v>
      </c>
      <c r="C35" s="266"/>
      <c r="D35" s="267"/>
      <c r="E35" s="268">
        <v>0</v>
      </c>
      <c r="F35" s="268"/>
      <c r="G35" s="290">
        <v>0</v>
      </c>
      <c r="H35" s="291">
        <v>0</v>
      </c>
    </row>
    <row r="36" spans="1:8" ht="15">
      <c r="A36" s="258" t="s">
        <v>46</v>
      </c>
      <c r="B36" s="92">
        <v>220</v>
      </c>
      <c r="C36" s="259"/>
      <c r="D36" s="260"/>
      <c r="E36" s="264">
        <v>28222627853</v>
      </c>
      <c r="F36" s="264">
        <v>0</v>
      </c>
      <c r="G36" s="265">
        <f>G37+G40+G43+G46</f>
        <v>27240776172</v>
      </c>
      <c r="H36" s="263">
        <f>H37+H40+H43+H46</f>
        <v>30388254815</v>
      </c>
    </row>
    <row r="37" spans="1:12" ht="15">
      <c r="A37" s="375" t="s">
        <v>47</v>
      </c>
      <c r="B37" s="79">
        <v>221</v>
      </c>
      <c r="C37" s="266" t="s">
        <v>48</v>
      </c>
      <c r="D37" s="267"/>
      <c r="E37" s="268">
        <v>20576879068</v>
      </c>
      <c r="F37" s="268">
        <v>0</v>
      </c>
      <c r="G37" s="269">
        <f>SUM(G38:G39)</f>
        <v>15365016606</v>
      </c>
      <c r="H37" s="270">
        <v>20170188704</v>
      </c>
      <c r="J37" s="416"/>
      <c r="K37" s="416"/>
      <c r="L37" s="416"/>
    </row>
    <row r="38" spans="1:13" s="3" customFormat="1" ht="15">
      <c r="A38" s="272" t="s">
        <v>49</v>
      </c>
      <c r="B38" s="80">
        <v>222</v>
      </c>
      <c r="C38" s="266"/>
      <c r="D38" s="267"/>
      <c r="E38" s="273">
        <v>56091196403</v>
      </c>
      <c r="F38" s="273"/>
      <c r="G38" s="274">
        <v>58305764296</v>
      </c>
      <c r="H38" s="275">
        <v>58160067932</v>
      </c>
      <c r="I38" s="416"/>
      <c r="J38" s="416"/>
      <c r="K38" s="416"/>
      <c r="L38" s="416"/>
      <c r="M38" s="415"/>
    </row>
    <row r="39" spans="1:13" s="3" customFormat="1" ht="15">
      <c r="A39" s="272" t="s">
        <v>50</v>
      </c>
      <c r="B39" s="80">
        <v>223</v>
      </c>
      <c r="C39" s="266"/>
      <c r="D39" s="267"/>
      <c r="E39" s="273">
        <v>-35514317335</v>
      </c>
      <c r="F39" s="273"/>
      <c r="G39" s="274">
        <v>-42940747690</v>
      </c>
      <c r="H39" s="275">
        <v>-37989879228</v>
      </c>
      <c r="I39" s="416"/>
      <c r="J39" s="415"/>
      <c r="K39" s="415"/>
      <c r="L39" s="415"/>
      <c r="M39" s="415"/>
    </row>
    <row r="40" spans="1:12" ht="15">
      <c r="A40" s="375" t="s">
        <v>51</v>
      </c>
      <c r="B40" s="79">
        <v>224</v>
      </c>
      <c r="C40" s="266" t="s">
        <v>52</v>
      </c>
      <c r="D40" s="267"/>
      <c r="E40" s="268">
        <v>0</v>
      </c>
      <c r="F40" s="268">
        <v>0</v>
      </c>
      <c r="G40" s="269">
        <f>SUM(G41:G42)</f>
        <v>0</v>
      </c>
      <c r="H40" s="270">
        <f>SUM(H41:H42)</f>
        <v>0</v>
      </c>
      <c r="J40" s="416"/>
      <c r="K40" s="416"/>
      <c r="L40" s="416"/>
    </row>
    <row r="41" spans="1:13" s="3" customFormat="1" ht="15">
      <c r="A41" s="272" t="s">
        <v>49</v>
      </c>
      <c r="B41" s="80">
        <v>225</v>
      </c>
      <c r="C41" s="266"/>
      <c r="D41" s="267"/>
      <c r="E41" s="273">
        <v>0</v>
      </c>
      <c r="F41" s="273"/>
      <c r="G41" s="274">
        <v>0</v>
      </c>
      <c r="H41" s="275">
        <v>0</v>
      </c>
      <c r="I41" s="416"/>
      <c r="J41" s="416"/>
      <c r="K41" s="416"/>
      <c r="L41" s="416"/>
      <c r="M41" s="415"/>
    </row>
    <row r="42" spans="1:13" s="3" customFormat="1" ht="15">
      <c r="A42" s="272" t="s">
        <v>50</v>
      </c>
      <c r="B42" s="80">
        <v>226</v>
      </c>
      <c r="C42" s="266"/>
      <c r="D42" s="267"/>
      <c r="E42" s="273">
        <v>0</v>
      </c>
      <c r="F42" s="273"/>
      <c r="G42" s="274">
        <v>0</v>
      </c>
      <c r="H42" s="275">
        <v>0</v>
      </c>
      <c r="I42" s="416"/>
      <c r="J42" s="415"/>
      <c r="K42" s="415"/>
      <c r="L42" s="415"/>
      <c r="M42" s="415"/>
    </row>
    <row r="43" spans="1:12" ht="15">
      <c r="A43" s="375" t="s">
        <v>53</v>
      </c>
      <c r="B43" s="79">
        <v>227</v>
      </c>
      <c r="C43" s="266" t="s">
        <v>54</v>
      </c>
      <c r="D43" s="267"/>
      <c r="E43" s="268">
        <v>0</v>
      </c>
      <c r="F43" s="268">
        <v>0</v>
      </c>
      <c r="G43" s="269">
        <f>SUM(G44:G45)</f>
        <v>0</v>
      </c>
      <c r="H43" s="270">
        <f>SUM(H44:H45)</f>
        <v>0</v>
      </c>
      <c r="J43" s="416"/>
      <c r="K43" s="416"/>
      <c r="L43" s="416"/>
    </row>
    <row r="44" spans="1:13" s="3" customFormat="1" ht="15">
      <c r="A44" s="272" t="s">
        <v>49</v>
      </c>
      <c r="B44" s="80">
        <v>228</v>
      </c>
      <c r="C44" s="266"/>
      <c r="D44" s="267"/>
      <c r="E44" s="273">
        <v>0</v>
      </c>
      <c r="F44" s="273"/>
      <c r="G44" s="274">
        <v>0</v>
      </c>
      <c r="H44" s="275">
        <v>0</v>
      </c>
      <c r="I44" s="416"/>
      <c r="J44" s="416"/>
      <c r="K44" s="416"/>
      <c r="L44" s="416"/>
      <c r="M44" s="415"/>
    </row>
    <row r="45" spans="1:13" s="3" customFormat="1" ht="15">
      <c r="A45" s="272" t="s">
        <v>50</v>
      </c>
      <c r="B45" s="80">
        <v>229</v>
      </c>
      <c r="C45" s="266"/>
      <c r="D45" s="267"/>
      <c r="E45" s="273">
        <v>0</v>
      </c>
      <c r="F45" s="273"/>
      <c r="G45" s="274">
        <v>0</v>
      </c>
      <c r="H45" s="275">
        <v>0</v>
      </c>
      <c r="I45" s="416"/>
      <c r="J45" s="415"/>
      <c r="K45" s="415"/>
      <c r="L45" s="415"/>
      <c r="M45" s="415"/>
    </row>
    <row r="46" spans="1:8" ht="15">
      <c r="A46" s="375" t="s">
        <v>55</v>
      </c>
      <c r="B46" s="79">
        <v>230</v>
      </c>
      <c r="C46" s="266" t="s">
        <v>56</v>
      </c>
      <c r="D46" s="267"/>
      <c r="E46" s="268">
        <v>7645748785</v>
      </c>
      <c r="F46" s="268">
        <v>0</v>
      </c>
      <c r="G46" s="269">
        <v>11875759566</v>
      </c>
      <c r="H46" s="270">
        <v>10218066111</v>
      </c>
    </row>
    <row r="47" spans="1:8" ht="15">
      <c r="A47" s="376" t="s">
        <v>57</v>
      </c>
      <c r="B47" s="92">
        <v>240</v>
      </c>
      <c r="C47" s="266" t="s">
        <v>58</v>
      </c>
      <c r="D47" s="267"/>
      <c r="E47" s="264">
        <v>0</v>
      </c>
      <c r="F47" s="264">
        <v>0</v>
      </c>
      <c r="G47" s="265">
        <f>SUM(G48:G49)</f>
        <v>0</v>
      </c>
      <c r="H47" s="263">
        <f>SUM(H48:H49)</f>
        <v>0</v>
      </c>
    </row>
    <row r="48" spans="1:8" ht="15">
      <c r="A48" s="276" t="s">
        <v>49</v>
      </c>
      <c r="B48" s="79">
        <v>241</v>
      </c>
      <c r="C48" s="259"/>
      <c r="D48" s="260"/>
      <c r="E48" s="268">
        <v>0</v>
      </c>
      <c r="F48" s="268"/>
      <c r="G48" s="269">
        <v>0</v>
      </c>
      <c r="H48" s="270">
        <v>0</v>
      </c>
    </row>
    <row r="49" spans="1:8" ht="15">
      <c r="A49" s="276" t="s">
        <v>50</v>
      </c>
      <c r="B49" s="79">
        <v>242</v>
      </c>
      <c r="C49" s="266"/>
      <c r="D49" s="267"/>
      <c r="E49" s="268">
        <v>0</v>
      </c>
      <c r="F49" s="268"/>
      <c r="G49" s="269">
        <v>0</v>
      </c>
      <c r="H49" s="270">
        <v>0</v>
      </c>
    </row>
    <row r="50" spans="1:8" ht="15">
      <c r="A50" s="258" t="s">
        <v>59</v>
      </c>
      <c r="B50" s="92">
        <v>250</v>
      </c>
      <c r="C50" s="266"/>
      <c r="D50" s="267"/>
      <c r="E50" s="264">
        <v>5100000000</v>
      </c>
      <c r="F50" s="264">
        <v>0</v>
      </c>
      <c r="G50" s="265">
        <f>SUM(G51:G54)</f>
        <v>5100000000</v>
      </c>
      <c r="H50" s="263">
        <f>SUM(H51:H54)</f>
        <v>5100000000</v>
      </c>
    </row>
    <row r="51" spans="1:8" ht="15">
      <c r="A51" s="375" t="s">
        <v>60</v>
      </c>
      <c r="B51" s="79">
        <v>251</v>
      </c>
      <c r="C51" s="266" t="s">
        <v>61</v>
      </c>
      <c r="D51" s="267"/>
      <c r="E51" s="268">
        <v>5100000000</v>
      </c>
      <c r="F51" s="268"/>
      <c r="G51" s="269">
        <v>0</v>
      </c>
      <c r="H51" s="270">
        <v>5100000000</v>
      </c>
    </row>
    <row r="52" spans="1:8" ht="15">
      <c r="A52" s="375" t="s">
        <v>62</v>
      </c>
      <c r="B52" s="79">
        <v>252</v>
      </c>
      <c r="C52" s="266" t="s">
        <v>63</v>
      </c>
      <c r="D52" s="267"/>
      <c r="E52" s="268">
        <v>0</v>
      </c>
      <c r="F52" s="268"/>
      <c r="G52" s="269">
        <v>5100000000</v>
      </c>
      <c r="H52" s="270">
        <v>0</v>
      </c>
    </row>
    <row r="53" spans="1:8" ht="15">
      <c r="A53" s="375" t="s">
        <v>64</v>
      </c>
      <c r="B53" s="79">
        <v>258</v>
      </c>
      <c r="C53" s="266" t="s">
        <v>65</v>
      </c>
      <c r="D53" s="267"/>
      <c r="E53" s="268">
        <v>458286700</v>
      </c>
      <c r="F53" s="268">
        <v>0</v>
      </c>
      <c r="G53" s="269">
        <v>458286700</v>
      </c>
      <c r="H53" s="270">
        <v>458286700</v>
      </c>
    </row>
    <row r="54" spans="1:8" ht="15">
      <c r="A54" s="276" t="s">
        <v>66</v>
      </c>
      <c r="B54" s="79">
        <v>259</v>
      </c>
      <c r="C54" s="266"/>
      <c r="D54" s="267"/>
      <c r="E54" s="268">
        <v>-458286700</v>
      </c>
      <c r="F54" s="268"/>
      <c r="G54" s="290">
        <v>-458286700</v>
      </c>
      <c r="H54" s="408">
        <v>-458286700</v>
      </c>
    </row>
    <row r="55" spans="1:8" ht="15">
      <c r="A55" s="258" t="s">
        <v>67</v>
      </c>
      <c r="B55" s="92">
        <v>260</v>
      </c>
      <c r="C55" s="266"/>
      <c r="D55" s="267"/>
      <c r="E55" s="264">
        <v>11449480343</v>
      </c>
      <c r="F55" s="264">
        <v>0</v>
      </c>
      <c r="G55" s="265">
        <f>SUM(G56:G58)</f>
        <v>11804687483</v>
      </c>
      <c r="H55" s="263">
        <f>SUM(H56:H58)</f>
        <v>11738692376</v>
      </c>
    </row>
    <row r="56" spans="1:8" ht="15">
      <c r="A56" s="375" t="s">
        <v>68</v>
      </c>
      <c r="B56" s="79">
        <v>261</v>
      </c>
      <c r="C56" s="266" t="s">
        <v>69</v>
      </c>
      <c r="D56" s="267"/>
      <c r="E56" s="268">
        <v>11361994520</v>
      </c>
      <c r="F56" s="268"/>
      <c r="G56" s="269">
        <v>9697276347</v>
      </c>
      <c r="H56" s="270">
        <v>10999444112</v>
      </c>
    </row>
    <row r="57" spans="1:8" ht="15">
      <c r="A57" s="91" t="s">
        <v>70</v>
      </c>
      <c r="B57" s="79">
        <v>262</v>
      </c>
      <c r="C57" s="266" t="s">
        <v>71</v>
      </c>
      <c r="D57" s="267"/>
      <c r="E57" s="268">
        <v>0</v>
      </c>
      <c r="F57" s="268"/>
      <c r="G57" s="290">
        <v>0</v>
      </c>
      <c r="H57" s="291">
        <v>0</v>
      </c>
    </row>
    <row r="58" spans="1:8" ht="15">
      <c r="A58" s="91" t="s">
        <v>72</v>
      </c>
      <c r="B58" s="79">
        <v>268</v>
      </c>
      <c r="C58" s="266"/>
      <c r="D58" s="267"/>
      <c r="E58" s="268">
        <v>87485823</v>
      </c>
      <c r="F58" s="268"/>
      <c r="G58" s="290">
        <v>2107411136</v>
      </c>
      <c r="H58" s="291">
        <v>739248264</v>
      </c>
    </row>
    <row r="59" spans="1:8" ht="15" hidden="1">
      <c r="A59" s="258"/>
      <c r="B59" s="92"/>
      <c r="C59" s="266"/>
      <c r="D59" s="267"/>
      <c r="E59" s="264"/>
      <c r="F59" s="264"/>
      <c r="G59" s="265"/>
      <c r="H59" s="263"/>
    </row>
    <row r="60" spans="1:8" ht="15.75" thickBot="1">
      <c r="A60" s="284" t="s">
        <v>73</v>
      </c>
      <c r="B60" s="285">
        <v>270</v>
      </c>
      <c r="C60" s="286"/>
      <c r="D60" s="287"/>
      <c r="E60" s="288">
        <v>495854603072</v>
      </c>
      <c r="F60" s="288">
        <v>0</v>
      </c>
      <c r="G60" s="289">
        <f>G7+G29</f>
        <v>535155979648</v>
      </c>
      <c r="H60" s="461">
        <f>H7+H29</f>
        <v>516755346905</v>
      </c>
    </row>
    <row r="61" spans="1:8" ht="15">
      <c r="A61" s="279"/>
      <c r="B61" s="280"/>
      <c r="C61" s="281"/>
      <c r="D61" s="267"/>
      <c r="E61" s="282"/>
      <c r="F61" s="282"/>
      <c r="G61" s="283"/>
      <c r="H61" s="283"/>
    </row>
    <row r="62" spans="1:8" ht="15.75" thickBot="1">
      <c r="A62" s="279"/>
      <c r="B62" s="280"/>
      <c r="C62" s="281"/>
      <c r="D62" s="267"/>
      <c r="E62" s="282"/>
      <c r="F62" s="282"/>
      <c r="G62" s="283"/>
      <c r="H62" s="10" t="str">
        <f>$H$5</f>
        <v>Đơn vị tính: đồng Việt Nam</v>
      </c>
    </row>
    <row r="63" spans="1:13" s="3" customFormat="1" ht="30">
      <c r="A63" s="253" t="s">
        <v>74</v>
      </c>
      <c r="B63" s="74" t="s">
        <v>502</v>
      </c>
      <c r="C63" s="254" t="s">
        <v>3</v>
      </c>
      <c r="D63" s="255"/>
      <c r="E63" s="256" t="s">
        <v>4</v>
      </c>
      <c r="F63" s="256" t="s">
        <v>5</v>
      </c>
      <c r="G63" s="75" t="s">
        <v>501</v>
      </c>
      <c r="H63" s="257" t="s">
        <v>500</v>
      </c>
      <c r="I63" s="416"/>
      <c r="J63" s="416"/>
      <c r="K63" s="416"/>
      <c r="L63" s="416"/>
      <c r="M63" s="416"/>
    </row>
    <row r="64" spans="1:13" s="104" customFormat="1" ht="15">
      <c r="A64" s="258" t="s">
        <v>75</v>
      </c>
      <c r="B64" s="92">
        <v>300</v>
      </c>
      <c r="C64" s="259"/>
      <c r="D64" s="260"/>
      <c r="E64" s="264">
        <v>413883685731</v>
      </c>
      <c r="F64" s="264">
        <v>0</v>
      </c>
      <c r="G64" s="265">
        <f>G65+G77</f>
        <v>445132080752</v>
      </c>
      <c r="H64" s="374">
        <f>H65+H77</f>
        <v>429817090422</v>
      </c>
      <c r="I64" s="415"/>
      <c r="J64" s="415"/>
      <c r="K64" s="419"/>
      <c r="L64" s="419"/>
      <c r="M64" s="419"/>
    </row>
    <row r="65" spans="1:13" ht="15.75" customHeight="1">
      <c r="A65" s="258" t="s">
        <v>76</v>
      </c>
      <c r="B65" s="92">
        <v>310</v>
      </c>
      <c r="C65" s="259"/>
      <c r="D65" s="260"/>
      <c r="E65" s="264">
        <v>408297844311</v>
      </c>
      <c r="F65" s="264">
        <v>0</v>
      </c>
      <c r="G65" s="265">
        <f>SUM(G66:G76)</f>
        <v>444844779332</v>
      </c>
      <c r="H65" s="263">
        <f>SUM(H66:H76)</f>
        <v>427367444002</v>
      </c>
      <c r="M65" s="419"/>
    </row>
    <row r="66" spans="1:13" ht="15">
      <c r="A66" s="375" t="s">
        <v>77</v>
      </c>
      <c r="B66" s="79">
        <v>311</v>
      </c>
      <c r="C66" s="266" t="s">
        <v>78</v>
      </c>
      <c r="D66" s="267"/>
      <c r="E66" s="268">
        <v>62909287499</v>
      </c>
      <c r="F66" s="268">
        <v>0</v>
      </c>
      <c r="G66" s="269">
        <v>49535857478</v>
      </c>
      <c r="H66" s="270">
        <v>66974962379</v>
      </c>
      <c r="M66" s="419"/>
    </row>
    <row r="67" spans="1:13" ht="15">
      <c r="A67" s="375" t="s">
        <v>79</v>
      </c>
      <c r="B67" s="79">
        <v>312</v>
      </c>
      <c r="C67" s="266"/>
      <c r="D67" s="267"/>
      <c r="E67" s="268">
        <v>55144364745</v>
      </c>
      <c r="F67" s="268">
        <v>-267745811</v>
      </c>
      <c r="G67" s="269">
        <v>26236637429</v>
      </c>
      <c r="H67" s="291">
        <v>32969051321</v>
      </c>
      <c r="M67" s="419"/>
    </row>
    <row r="68" spans="1:13" ht="15">
      <c r="A68" s="375" t="s">
        <v>80</v>
      </c>
      <c r="B68" s="79">
        <v>313</v>
      </c>
      <c r="C68" s="266"/>
      <c r="D68" s="267"/>
      <c r="E68" s="268">
        <v>64925281894</v>
      </c>
      <c r="F68" s="268">
        <v>-79734845228</v>
      </c>
      <c r="G68" s="269">
        <v>254442471956</v>
      </c>
      <c r="H68" s="291">
        <v>228991180752</v>
      </c>
      <c r="M68" s="419"/>
    </row>
    <row r="69" spans="1:13" ht="15">
      <c r="A69" s="375" t="s">
        <v>81</v>
      </c>
      <c r="B69" s="79">
        <v>314</v>
      </c>
      <c r="C69" s="266" t="s">
        <v>34</v>
      </c>
      <c r="D69" s="267"/>
      <c r="E69" s="268">
        <v>11073880818</v>
      </c>
      <c r="F69" s="268"/>
      <c r="G69" s="269">
        <v>15858997908</v>
      </c>
      <c r="H69" s="270">
        <v>13419422551</v>
      </c>
      <c r="M69" s="419"/>
    </row>
    <row r="70" spans="1:13" ht="15">
      <c r="A70" s="91" t="s">
        <v>82</v>
      </c>
      <c r="B70" s="79">
        <v>315</v>
      </c>
      <c r="C70" s="266"/>
      <c r="D70" s="267"/>
      <c r="E70" s="268">
        <v>2627942450</v>
      </c>
      <c r="F70" s="268"/>
      <c r="G70" s="290">
        <v>5728239021</v>
      </c>
      <c r="H70" s="291">
        <v>3643455167</v>
      </c>
      <c r="M70" s="419"/>
    </row>
    <row r="71" spans="1:13" ht="15">
      <c r="A71" s="375" t="s">
        <v>83</v>
      </c>
      <c r="B71" s="79">
        <v>316</v>
      </c>
      <c r="C71" s="266" t="s">
        <v>84</v>
      </c>
      <c r="D71" s="267"/>
      <c r="E71" s="268">
        <v>0</v>
      </c>
      <c r="F71" s="268">
        <v>0</v>
      </c>
      <c r="G71" s="269">
        <v>19660837906</v>
      </c>
      <c r="H71" s="270">
        <v>3418298756</v>
      </c>
      <c r="M71" s="419"/>
    </row>
    <row r="72" spans="1:13" ht="15">
      <c r="A72" s="375" t="s">
        <v>85</v>
      </c>
      <c r="B72" s="79">
        <v>317</v>
      </c>
      <c r="C72" s="266"/>
      <c r="D72" s="267"/>
      <c r="E72" s="268">
        <v>80002591039</v>
      </c>
      <c r="F72" s="268">
        <v>80002591039</v>
      </c>
      <c r="G72" s="269">
        <v>0</v>
      </c>
      <c r="H72" s="270">
        <v>0</v>
      </c>
      <c r="M72" s="419"/>
    </row>
    <row r="73" spans="1:13" ht="30">
      <c r="A73" s="91" t="s">
        <v>86</v>
      </c>
      <c r="B73" s="79">
        <v>318</v>
      </c>
      <c r="C73" s="266"/>
      <c r="D73" s="267"/>
      <c r="E73" s="268">
        <v>0</v>
      </c>
      <c r="F73" s="268"/>
      <c r="G73" s="290">
        <v>0</v>
      </c>
      <c r="H73" s="291">
        <v>0</v>
      </c>
      <c r="M73" s="419"/>
    </row>
    <row r="74" spans="1:13" ht="15">
      <c r="A74" s="375" t="s">
        <v>87</v>
      </c>
      <c r="B74" s="79">
        <v>319</v>
      </c>
      <c r="C74" s="266" t="s">
        <v>88</v>
      </c>
      <c r="D74" s="267"/>
      <c r="E74" s="268">
        <v>131614495866</v>
      </c>
      <c r="F74" s="268">
        <v>0</v>
      </c>
      <c r="G74" s="269">
        <v>73306397036</v>
      </c>
      <c r="H74" s="270">
        <v>77344088284</v>
      </c>
      <c r="M74" s="419"/>
    </row>
    <row r="75" spans="1:13" ht="15">
      <c r="A75" s="91" t="s">
        <v>89</v>
      </c>
      <c r="B75" s="79">
        <v>320</v>
      </c>
      <c r="C75" s="259"/>
      <c r="D75" s="260"/>
      <c r="E75" s="268">
        <v>0</v>
      </c>
      <c r="F75" s="268"/>
      <c r="G75" s="290">
        <v>0</v>
      </c>
      <c r="H75" s="291">
        <v>0</v>
      </c>
      <c r="M75" s="419"/>
    </row>
    <row r="76" spans="1:13" ht="15">
      <c r="A76" s="361" t="s">
        <v>488</v>
      </c>
      <c r="B76" s="362">
        <v>323</v>
      </c>
      <c r="C76" s="363"/>
      <c r="D76" s="364"/>
      <c r="E76" s="365">
        <v>0</v>
      </c>
      <c r="F76" s="365"/>
      <c r="G76" s="366">
        <v>75340598</v>
      </c>
      <c r="H76" s="367">
        <v>606984792</v>
      </c>
      <c r="I76" s="417"/>
      <c r="J76" s="417"/>
      <c r="M76" s="419"/>
    </row>
    <row r="77" spans="1:13" ht="15">
      <c r="A77" s="258" t="s">
        <v>90</v>
      </c>
      <c r="B77" s="92">
        <v>330</v>
      </c>
      <c r="C77" s="259"/>
      <c r="D77" s="260"/>
      <c r="E77" s="264">
        <v>5585841420</v>
      </c>
      <c r="F77" s="264">
        <v>0</v>
      </c>
      <c r="G77" s="265">
        <f>SUM(G78:G86)</f>
        <v>287301420</v>
      </c>
      <c r="H77" s="263">
        <f>SUM(H78:H86)</f>
        <v>2449646420</v>
      </c>
      <c r="M77" s="419"/>
    </row>
    <row r="78" spans="1:13" ht="15">
      <c r="A78" s="375" t="s">
        <v>91</v>
      </c>
      <c r="B78" s="79">
        <v>331</v>
      </c>
      <c r="C78" s="266"/>
      <c r="D78" s="267"/>
      <c r="E78" s="268">
        <v>0</v>
      </c>
      <c r="F78" s="268">
        <v>0</v>
      </c>
      <c r="G78" s="269">
        <v>0</v>
      </c>
      <c r="H78" s="291">
        <v>0</v>
      </c>
      <c r="M78" s="419"/>
    </row>
    <row r="79" spans="1:13" ht="15">
      <c r="A79" s="375" t="s">
        <v>92</v>
      </c>
      <c r="B79" s="79">
        <v>332</v>
      </c>
      <c r="C79" s="266" t="s">
        <v>93</v>
      </c>
      <c r="D79" s="267"/>
      <c r="E79" s="268">
        <v>0</v>
      </c>
      <c r="F79" s="268">
        <v>0</v>
      </c>
      <c r="G79" s="269">
        <v>0</v>
      </c>
      <c r="H79" s="270">
        <v>0</v>
      </c>
      <c r="M79" s="419"/>
    </row>
    <row r="80" spans="1:13" ht="15">
      <c r="A80" s="375" t="s">
        <v>94</v>
      </c>
      <c r="B80" s="79">
        <v>333</v>
      </c>
      <c r="C80" s="266"/>
      <c r="D80" s="267"/>
      <c r="E80" s="268">
        <v>0</v>
      </c>
      <c r="F80" s="268">
        <v>0</v>
      </c>
      <c r="G80" s="269">
        <v>0</v>
      </c>
      <c r="H80" s="291">
        <v>0</v>
      </c>
      <c r="M80" s="419"/>
    </row>
    <row r="81" spans="1:13" ht="15">
      <c r="A81" s="375" t="s">
        <v>95</v>
      </c>
      <c r="B81" s="79">
        <v>334</v>
      </c>
      <c r="C81" s="266" t="s">
        <v>96</v>
      </c>
      <c r="D81" s="267"/>
      <c r="E81" s="268">
        <v>5298540000</v>
      </c>
      <c r="F81" s="268">
        <v>0</v>
      </c>
      <c r="G81" s="269">
        <v>0</v>
      </c>
      <c r="H81" s="270">
        <v>2162345000</v>
      </c>
      <c r="M81" s="419"/>
    </row>
    <row r="82" spans="1:13" ht="15">
      <c r="A82" s="91" t="s">
        <v>97</v>
      </c>
      <c r="B82" s="79">
        <v>335</v>
      </c>
      <c r="C82" s="266" t="s">
        <v>71</v>
      </c>
      <c r="D82" s="267"/>
      <c r="E82" s="268">
        <v>0</v>
      </c>
      <c r="F82" s="268"/>
      <c r="G82" s="290">
        <v>0</v>
      </c>
      <c r="H82" s="291">
        <v>0</v>
      </c>
      <c r="M82" s="419"/>
    </row>
    <row r="83" spans="1:13" ht="15">
      <c r="A83" s="91" t="s">
        <v>98</v>
      </c>
      <c r="B83" s="79">
        <v>336</v>
      </c>
      <c r="C83" s="266"/>
      <c r="D83" s="267"/>
      <c r="E83" s="268">
        <v>287301420</v>
      </c>
      <c r="F83" s="268"/>
      <c r="G83" s="290">
        <v>287301420</v>
      </c>
      <c r="H83" s="408">
        <v>287301420</v>
      </c>
      <c r="M83" s="419"/>
    </row>
    <row r="84" spans="1:13" ht="15">
      <c r="A84" s="91" t="s">
        <v>99</v>
      </c>
      <c r="B84" s="79">
        <v>337</v>
      </c>
      <c r="C84" s="266"/>
      <c r="D84" s="267"/>
      <c r="E84" s="268">
        <v>0</v>
      </c>
      <c r="F84" s="268"/>
      <c r="G84" s="290">
        <v>0</v>
      </c>
      <c r="H84" s="291">
        <v>0</v>
      </c>
      <c r="M84" s="419"/>
    </row>
    <row r="85" spans="1:13" ht="15">
      <c r="A85" s="361" t="s">
        <v>489</v>
      </c>
      <c r="B85" s="362">
        <v>338</v>
      </c>
      <c r="C85" s="368"/>
      <c r="D85" s="369"/>
      <c r="E85" s="365">
        <v>0</v>
      </c>
      <c r="F85" s="365"/>
      <c r="G85" s="366">
        <v>0</v>
      </c>
      <c r="H85" s="367">
        <v>0</v>
      </c>
      <c r="I85" s="417"/>
      <c r="J85" s="417"/>
      <c r="M85" s="419"/>
    </row>
    <row r="86" spans="1:13" ht="15">
      <c r="A86" s="361" t="s">
        <v>503</v>
      </c>
      <c r="B86" s="362">
        <v>339</v>
      </c>
      <c r="C86" s="368"/>
      <c r="D86" s="369"/>
      <c r="E86" s="365">
        <v>0</v>
      </c>
      <c r="F86" s="365"/>
      <c r="G86" s="366">
        <v>0</v>
      </c>
      <c r="H86" s="367">
        <v>0</v>
      </c>
      <c r="I86" s="417"/>
      <c r="J86" s="417"/>
      <c r="M86" s="419"/>
    </row>
    <row r="87" spans="1:13" ht="15">
      <c r="A87" s="258" t="s">
        <v>100</v>
      </c>
      <c r="B87" s="92">
        <v>400</v>
      </c>
      <c r="C87" s="259"/>
      <c r="D87" s="260"/>
      <c r="E87" s="264">
        <v>81970917341</v>
      </c>
      <c r="F87" s="264">
        <v>0</v>
      </c>
      <c r="G87" s="265">
        <f>G88+G101</f>
        <v>90023898896</v>
      </c>
      <c r="H87" s="263">
        <f>H88+H101</f>
        <v>86938256483</v>
      </c>
      <c r="M87" s="419"/>
    </row>
    <row r="88" spans="1:13" ht="15">
      <c r="A88" s="258" t="s">
        <v>101</v>
      </c>
      <c r="B88" s="92">
        <v>410</v>
      </c>
      <c r="C88" s="266" t="s">
        <v>102</v>
      </c>
      <c r="D88" s="267"/>
      <c r="E88" s="264">
        <v>80885533549</v>
      </c>
      <c r="F88" s="264">
        <v>0</v>
      </c>
      <c r="G88" s="265">
        <f>SUM(G89:G100)</f>
        <v>90023898896</v>
      </c>
      <c r="H88" s="263">
        <f>SUM(H89:H100)</f>
        <v>86938256483</v>
      </c>
      <c r="M88" s="419"/>
    </row>
    <row r="89" spans="1:13" ht="15">
      <c r="A89" s="375" t="s">
        <v>103</v>
      </c>
      <c r="B89" s="79">
        <v>411</v>
      </c>
      <c r="C89" s="266"/>
      <c r="D89" s="267"/>
      <c r="E89" s="268">
        <v>58180000000</v>
      </c>
      <c r="F89" s="268"/>
      <c r="G89" s="269">
        <v>58180000000</v>
      </c>
      <c r="H89" s="270">
        <v>58180000000</v>
      </c>
      <c r="M89" s="419"/>
    </row>
    <row r="90" spans="1:13" ht="15">
      <c r="A90" s="375" t="s">
        <v>104</v>
      </c>
      <c r="B90" s="79">
        <v>412</v>
      </c>
      <c r="C90" s="266"/>
      <c r="D90" s="267"/>
      <c r="E90" s="268">
        <v>5450293250</v>
      </c>
      <c r="F90" s="268"/>
      <c r="G90" s="269">
        <v>5450293250</v>
      </c>
      <c r="H90" s="270">
        <v>5450293250</v>
      </c>
      <c r="M90" s="419"/>
    </row>
    <row r="91" spans="1:13" ht="15">
      <c r="A91" s="375" t="s">
        <v>105</v>
      </c>
      <c r="B91" s="79">
        <v>413</v>
      </c>
      <c r="C91" s="266"/>
      <c r="D91" s="267"/>
      <c r="E91" s="268">
        <v>0</v>
      </c>
      <c r="F91" s="268"/>
      <c r="G91" s="269">
        <v>0</v>
      </c>
      <c r="H91" s="270">
        <v>0</v>
      </c>
      <c r="M91" s="419"/>
    </row>
    <row r="92" spans="1:13" ht="15">
      <c r="A92" s="375" t="s">
        <v>106</v>
      </c>
      <c r="B92" s="79">
        <v>414</v>
      </c>
      <c r="C92" s="266"/>
      <c r="D92" s="267"/>
      <c r="E92" s="268">
        <v>0</v>
      </c>
      <c r="F92" s="268"/>
      <c r="G92" s="269">
        <v>0</v>
      </c>
      <c r="H92" s="270">
        <v>0</v>
      </c>
      <c r="M92" s="419"/>
    </row>
    <row r="93" spans="1:13" ht="15">
      <c r="A93" s="375" t="s">
        <v>107</v>
      </c>
      <c r="B93" s="79">
        <v>415</v>
      </c>
      <c r="C93" s="266"/>
      <c r="D93" s="267"/>
      <c r="E93" s="268">
        <v>0</v>
      </c>
      <c r="F93" s="268"/>
      <c r="G93" s="269">
        <v>0</v>
      </c>
      <c r="H93" s="270">
        <v>0</v>
      </c>
      <c r="M93" s="419"/>
    </row>
    <row r="94" spans="1:13" ht="15">
      <c r="A94" s="375" t="s">
        <v>108</v>
      </c>
      <c r="B94" s="79">
        <v>416</v>
      </c>
      <c r="C94" s="266"/>
      <c r="D94" s="267"/>
      <c r="E94" s="268">
        <v>0</v>
      </c>
      <c r="F94" s="268"/>
      <c r="G94" s="269">
        <v>0</v>
      </c>
      <c r="H94" s="270">
        <v>0</v>
      </c>
      <c r="M94" s="419"/>
    </row>
    <row r="95" spans="1:13" ht="15">
      <c r="A95" s="375" t="s">
        <v>109</v>
      </c>
      <c r="B95" s="79">
        <v>417</v>
      </c>
      <c r="C95" s="266"/>
      <c r="D95" s="267"/>
      <c r="E95" s="268">
        <v>8645019776</v>
      </c>
      <c r="F95" s="268"/>
      <c r="G95" s="269">
        <v>8645019776</v>
      </c>
      <c r="H95" s="270">
        <v>8645019776</v>
      </c>
      <c r="M95" s="419"/>
    </row>
    <row r="96" spans="1:13" ht="15">
      <c r="A96" s="375" t="s">
        <v>110</v>
      </c>
      <c r="B96" s="79">
        <v>418</v>
      </c>
      <c r="C96" s="266"/>
      <c r="D96" s="267"/>
      <c r="E96" s="268">
        <v>1779524351</v>
      </c>
      <c r="F96" s="268"/>
      <c r="G96" s="269">
        <v>2089967603</v>
      </c>
      <c r="H96" s="270">
        <v>1779524351</v>
      </c>
      <c r="M96" s="419"/>
    </row>
    <row r="97" spans="1:13" ht="15">
      <c r="A97" s="375" t="s">
        <v>111</v>
      </c>
      <c r="B97" s="79">
        <v>419</v>
      </c>
      <c r="C97" s="266"/>
      <c r="D97" s="267"/>
      <c r="E97" s="268">
        <v>0</v>
      </c>
      <c r="F97" s="268"/>
      <c r="G97" s="269">
        <v>0</v>
      </c>
      <c r="H97" s="270">
        <v>0</v>
      </c>
      <c r="M97" s="419"/>
    </row>
    <row r="98" spans="1:13" ht="15">
      <c r="A98" s="375" t="s">
        <v>112</v>
      </c>
      <c r="B98" s="79">
        <v>420</v>
      </c>
      <c r="C98" s="266"/>
      <c r="D98" s="267"/>
      <c r="E98" s="268">
        <v>6830696172</v>
      </c>
      <c r="F98" s="268"/>
      <c r="G98" s="269">
        <v>15658618267</v>
      </c>
      <c r="H98" s="270">
        <v>12883419106</v>
      </c>
      <c r="M98" s="419"/>
    </row>
    <row r="99" spans="1:13" ht="15">
      <c r="A99" s="375" t="s">
        <v>113</v>
      </c>
      <c r="B99" s="79">
        <v>421</v>
      </c>
      <c r="C99" s="266"/>
      <c r="D99" s="267"/>
      <c r="E99" s="268">
        <v>0</v>
      </c>
      <c r="F99" s="268"/>
      <c r="G99" s="269">
        <v>0</v>
      </c>
      <c r="H99" s="270">
        <v>0</v>
      </c>
      <c r="M99" s="419"/>
    </row>
    <row r="100" spans="1:13" ht="15">
      <c r="A100" s="377" t="s">
        <v>504</v>
      </c>
      <c r="B100" s="362">
        <v>422</v>
      </c>
      <c r="C100" s="368"/>
      <c r="D100" s="369"/>
      <c r="E100" s="365">
        <v>0</v>
      </c>
      <c r="F100" s="365"/>
      <c r="G100" s="370">
        <v>0</v>
      </c>
      <c r="H100" s="371">
        <v>0</v>
      </c>
      <c r="M100" s="419"/>
    </row>
    <row r="101" spans="1:13" ht="15">
      <c r="A101" s="258" t="s">
        <v>114</v>
      </c>
      <c r="B101" s="92">
        <v>430</v>
      </c>
      <c r="C101" s="259"/>
      <c r="D101" s="260"/>
      <c r="E101" s="264">
        <v>1085383792</v>
      </c>
      <c r="F101" s="264">
        <v>0</v>
      </c>
      <c r="G101" s="265">
        <f>SUM(G102:G103)</f>
        <v>0</v>
      </c>
      <c r="H101" s="263">
        <f>SUM(H102:H103)</f>
        <v>0</v>
      </c>
      <c r="M101" s="419"/>
    </row>
    <row r="102" spans="1:13" ht="15">
      <c r="A102" s="375" t="s">
        <v>505</v>
      </c>
      <c r="B102" s="79">
        <v>432</v>
      </c>
      <c r="C102" s="266" t="s">
        <v>115</v>
      </c>
      <c r="D102" s="267"/>
      <c r="E102" s="268">
        <v>0</v>
      </c>
      <c r="F102" s="268">
        <v>0</v>
      </c>
      <c r="G102" s="269">
        <v>0</v>
      </c>
      <c r="H102" s="270">
        <v>0</v>
      </c>
      <c r="M102" s="419"/>
    </row>
    <row r="103" spans="1:13" ht="15">
      <c r="A103" s="91" t="s">
        <v>506</v>
      </c>
      <c r="B103" s="79">
        <v>433</v>
      </c>
      <c r="C103" s="266"/>
      <c r="D103" s="267"/>
      <c r="E103" s="268">
        <v>0</v>
      </c>
      <c r="F103" s="268"/>
      <c r="G103" s="290"/>
      <c r="H103" s="291">
        <v>0</v>
      </c>
      <c r="M103" s="419"/>
    </row>
    <row r="104" spans="1:13" ht="15" hidden="1">
      <c r="A104" s="91"/>
      <c r="B104" s="79"/>
      <c r="C104" s="266"/>
      <c r="D104" s="267"/>
      <c r="E104" s="268"/>
      <c r="F104" s="268"/>
      <c r="G104" s="290"/>
      <c r="H104" s="291">
        <v>0</v>
      </c>
      <c r="M104" s="419"/>
    </row>
    <row r="105" spans="1:13" ht="15.75" thickBot="1">
      <c r="A105" s="284" t="s">
        <v>116</v>
      </c>
      <c r="B105" s="285">
        <v>440</v>
      </c>
      <c r="C105" s="286"/>
      <c r="D105" s="287"/>
      <c r="E105" s="288">
        <v>495854603072</v>
      </c>
      <c r="F105" s="288">
        <v>0</v>
      </c>
      <c r="G105" s="289">
        <f>G64+G87</f>
        <v>535155979648</v>
      </c>
      <c r="H105" s="461">
        <f>H64+H87</f>
        <v>516755346905</v>
      </c>
      <c r="M105" s="419"/>
    </row>
    <row r="106" spans="7:13" ht="15">
      <c r="G106" s="6">
        <f>G60-G105</f>
        <v>0</v>
      </c>
      <c r="H106" s="6">
        <f>H60-H105</f>
        <v>0</v>
      </c>
      <c r="M106" s="419"/>
    </row>
    <row r="107" spans="1:13" ht="15">
      <c r="A107" s="293" t="s">
        <v>556</v>
      </c>
      <c r="M107" s="419"/>
    </row>
    <row r="112" ht="15">
      <c r="B112" s="11"/>
    </row>
    <row r="113" spans="1:8" ht="15">
      <c r="A113" s="18" t="s">
        <v>117</v>
      </c>
      <c r="B113" s="18" t="s">
        <v>118</v>
      </c>
      <c r="H113" s="411" t="s">
        <v>524</v>
      </c>
    </row>
    <row r="114" spans="1:8" ht="15">
      <c r="A114" s="19" t="s">
        <v>121</v>
      </c>
      <c r="B114" s="19" t="s">
        <v>119</v>
      </c>
      <c r="H114" s="411" t="s">
        <v>120</v>
      </c>
    </row>
    <row r="116" ht="15">
      <c r="A116" s="1" t="s">
        <v>492</v>
      </c>
    </row>
    <row r="117" ht="15.75" thickBot="1">
      <c r="H117" s="10" t="str">
        <f>$H$5</f>
        <v>Đơn vị tính: đồng Việt Nam</v>
      </c>
    </row>
    <row r="118" spans="1:13" s="3" customFormat="1" ht="30">
      <c r="A118" s="352" t="s">
        <v>123</v>
      </c>
      <c r="B118" s="254" t="s">
        <v>502</v>
      </c>
      <c r="C118" s="254" t="s">
        <v>3</v>
      </c>
      <c r="D118" s="255"/>
      <c r="E118" s="256" t="s">
        <v>4</v>
      </c>
      <c r="F118" s="256" t="s">
        <v>5</v>
      </c>
      <c r="G118" s="75" t="s">
        <v>501</v>
      </c>
      <c r="H118" s="257" t="s">
        <v>500</v>
      </c>
      <c r="I118" s="416"/>
      <c r="J118" s="416"/>
      <c r="K118" s="416"/>
      <c r="L118" s="416"/>
      <c r="M118" s="416"/>
    </row>
    <row r="119" spans="1:8" ht="15">
      <c r="A119" s="174" t="s">
        <v>493</v>
      </c>
      <c r="B119" s="372" t="s">
        <v>125</v>
      </c>
      <c r="C119" s="266" t="s">
        <v>494</v>
      </c>
      <c r="D119" s="267"/>
      <c r="E119" s="268">
        <v>0</v>
      </c>
      <c r="F119" s="268">
        <v>0</v>
      </c>
      <c r="G119" s="269">
        <v>0</v>
      </c>
      <c r="H119" s="270">
        <v>0</v>
      </c>
    </row>
    <row r="120" spans="1:8" ht="15">
      <c r="A120" s="174" t="s">
        <v>495</v>
      </c>
      <c r="B120" s="372" t="s">
        <v>128</v>
      </c>
      <c r="C120" s="353"/>
      <c r="D120" s="354"/>
      <c r="E120" s="268">
        <v>0</v>
      </c>
      <c r="F120" s="268"/>
      <c r="G120" s="290">
        <v>0</v>
      </c>
      <c r="H120" s="291">
        <v>0</v>
      </c>
    </row>
    <row r="121" spans="1:8" ht="15">
      <c r="A121" s="174" t="s">
        <v>496</v>
      </c>
      <c r="B121" s="372" t="s">
        <v>161</v>
      </c>
      <c r="C121" s="353"/>
      <c r="D121" s="354"/>
      <c r="E121" s="268">
        <v>0</v>
      </c>
      <c r="F121" s="268"/>
      <c r="G121" s="290">
        <v>0</v>
      </c>
      <c r="H121" s="291">
        <v>0</v>
      </c>
    </row>
    <row r="122" spans="1:8" ht="15">
      <c r="A122" s="174" t="s">
        <v>497</v>
      </c>
      <c r="B122" s="372" t="s">
        <v>163</v>
      </c>
      <c r="C122" s="353"/>
      <c r="D122" s="354"/>
      <c r="E122" s="268">
        <v>0</v>
      </c>
      <c r="F122" s="268"/>
      <c r="G122" s="290">
        <v>0</v>
      </c>
      <c r="H122" s="291">
        <v>0</v>
      </c>
    </row>
    <row r="123" spans="1:8" ht="15">
      <c r="A123" s="174" t="s">
        <v>498</v>
      </c>
      <c r="B123" s="372" t="s">
        <v>165</v>
      </c>
      <c r="C123" s="353"/>
      <c r="D123" s="354"/>
      <c r="E123" s="268"/>
      <c r="F123" s="268"/>
      <c r="G123" s="290">
        <v>0</v>
      </c>
      <c r="H123" s="291">
        <v>0</v>
      </c>
    </row>
    <row r="124" spans="1:8" ht="15">
      <c r="A124" s="174" t="s">
        <v>499</v>
      </c>
      <c r="B124" s="372" t="s">
        <v>167</v>
      </c>
      <c r="C124" s="353"/>
      <c r="D124" s="354"/>
      <c r="E124" s="268">
        <v>0</v>
      </c>
      <c r="F124" s="268"/>
      <c r="G124" s="290">
        <v>0</v>
      </c>
      <c r="H124" s="291">
        <v>0</v>
      </c>
    </row>
    <row r="125" spans="1:8" ht="15.75" thickBot="1">
      <c r="A125" s="355"/>
      <c r="B125" s="373"/>
      <c r="C125" s="356"/>
      <c r="D125" s="357"/>
      <c r="E125" s="358"/>
      <c r="F125" s="358"/>
      <c r="G125" s="359"/>
      <c r="H125" s="360"/>
    </row>
    <row r="127" ht="15">
      <c r="A127" s="17" t="str">
        <f>A107</f>
        <v>Ngày 20 tháng 01 năm 2013</v>
      </c>
    </row>
    <row r="132" ht="15">
      <c r="B132" s="11"/>
    </row>
    <row r="133" spans="1:8" ht="15">
      <c r="A133" s="18" t="s">
        <v>117</v>
      </c>
      <c r="B133" s="18" t="s">
        <v>118</v>
      </c>
      <c r="H133" s="411" t="s">
        <v>524</v>
      </c>
    </row>
    <row r="134" spans="1:8" ht="15">
      <c r="A134" s="19" t="s">
        <v>121</v>
      </c>
      <c r="B134" s="19" t="s">
        <v>119</v>
      </c>
      <c r="H134" s="411" t="s">
        <v>120</v>
      </c>
    </row>
  </sheetData>
  <hyperlinks>
    <hyperlink ref="A9" r:id="rId1" tooltip="Click here" display="  1.Tiền "/>
    <hyperlink ref="A12" location="DT" tooltip="Click here" display="  1. Đầu tư ngắn hạn"/>
    <hyperlink ref="A13" location="DT" tooltip="Click here" display="  2. Dự phòng giảm giá đầu tư ngắn hạn"/>
    <hyperlink ref="A15" r:id="rId2" tooltip="Click here" display="  1. Phải thu khách hàng "/>
    <hyperlink ref="A16" r:id="rId3" tooltip="Click here" display="  2. Trả trước cho người bán"/>
    <hyperlink ref="A17" r:id="rId4" tooltip="Click here" display="3. Phải thu nội bộ ngắn hạn"/>
    <hyperlink ref="A19" r:id="rId5" tooltip="Click here" display="5. Các khoản phải thu khác"/>
    <hyperlink ref="A22" r:id="rId6" tooltip="Click here" display="1. Hàng tồn kho"/>
    <hyperlink ref="A25" r:id="rId7" tooltip="Click here" display="1. Chi phí trả trước ngắn hạn "/>
    <hyperlink ref="A26" r:id="rId8" tooltip="Click here" display="2. Thuế GTGT được khấu trừ"/>
    <hyperlink ref="A27" r:id="rId9" tooltip="Click here" display="3. Thuế và các khoản khác phải thu Nhà nước"/>
    <hyperlink ref="A31" r:id="rId10" tooltip="Click here" display="  1. Phải thu dài hạn của khách hàng"/>
    <hyperlink ref="A33" r:id="rId11" tooltip="Click here" display="3. Phải thu dài hạn nội bộ "/>
    <hyperlink ref="A34" r:id="rId12" tooltip="Click here" display="4. Phải thu dài hạn khác"/>
    <hyperlink ref="A37" location="FA" tooltip="Click here" display="1. Tài sản cố định hữu hình"/>
    <hyperlink ref="A40" r:id="rId13" tooltip="Click here" display="2. Tài sản cố định thuê tài chính"/>
    <hyperlink ref="A43" r:id="rId14" tooltip="Click here" display="3. Tài sản cố định vô hình"/>
    <hyperlink ref="A46" location="WIP" tooltip="Click here" display="4. Chi phí xây dựng cơ bản dở dang"/>
    <hyperlink ref="A47" location="BDS" tooltip="Click here" display="III. Bất động sản đầu tư"/>
    <hyperlink ref="A51" r:id="rId15" tooltip="Click here" display="  1. Đầu tư vào công ty con "/>
    <hyperlink ref="A52" r:id="rId16" tooltip="Click here" display="  2. Đầu tư vào công ty liên kết, liên doanh"/>
    <hyperlink ref="A53" r:id="rId17" tooltip="Click here" display="  3. Đầu tư dài hạn khác"/>
    <hyperlink ref="A56" r:id="rId18" tooltip="Click here" display="1. Chi phí trả trước dài hạn"/>
    <hyperlink ref="A66" r:id="rId19" tooltip="Click here" display="1. Vay và nợ ngắn hạn"/>
    <hyperlink ref="A67" r:id="rId20" tooltip="Click here" display="2. Phải trả người bán "/>
    <hyperlink ref="A68" r:id="rId21" tooltip="Click here" display="3. Người mua trả tiền trước"/>
    <hyperlink ref="A69" r:id="rId22" tooltip="Click here" display="4. Thuế và các khoản phải nộp Nhà nước"/>
    <hyperlink ref="A74" r:id="rId23" tooltip="Click here" display="9. Các khoản phải trả, phải nộp ngắn hạn khác"/>
    <hyperlink ref="A78" r:id="rId24" tooltip="Click here" display="  1. Phải trả dài hạn người bán "/>
    <hyperlink ref="A79" r:id="rId25" tooltip="Click here" display="  2. Phải trả dài hạn nội bộ "/>
    <hyperlink ref="A80" r:id="rId26" tooltip="Click here" display="3. Phải trả dài hạn khác"/>
    <hyperlink ref="A81" r:id="rId27" tooltip="Click here" display="4. Vay và nợ dài hạn "/>
    <hyperlink ref="A89" location="Von" tooltip="Click here" display="1. Vốn đầu tư của chủ sở hữu"/>
    <hyperlink ref="A90" r:id="rId28" tooltip="Click here" display="2. Thặng dư vốn cổ phần"/>
    <hyperlink ref="A91" r:id="rId29" tooltip="Click here" display="3. Vốn khác của chủ sở hữu "/>
    <hyperlink ref="A92" r:id="rId30" tooltip="Click here" display="4. Cổ phiếu quỹ"/>
    <hyperlink ref="A93" r:id="rId31" tooltip="Click here" display="5. Chênh lệch đánh giá lại tài sản"/>
    <hyperlink ref="A94" r:id="rId32" tooltip="Click here" display="6. Chênh lệch tỷ giá hối đoái"/>
    <hyperlink ref="A95" r:id="rId33" tooltip="Click here" display="7. Quỹ đầu tư phát triển"/>
    <hyperlink ref="A96" r:id="rId34" tooltip="Click here" display="8. Quỹ dự phòng tài chính"/>
    <hyperlink ref="A97" r:id="rId35" tooltip="Click here" display="9. Quỹ khác thuộc vốn chủ sở hữu"/>
    <hyperlink ref="A98" location="RE" tooltip="Click here" display="10. Lợi nhuận sau thuế chưa phân phối"/>
    <hyperlink ref="A99" r:id="rId36" tooltip="Click here" display="11. Nguồn vốn đầu tư XDCB"/>
    <hyperlink ref="A102" r:id="rId37" tooltip="Click here" display="2. Nguồn kinh phí "/>
    <hyperlink ref="A119" r:id="rId38" tooltip="Click here" display="1. Tài sản thuê ngoài"/>
    <hyperlink ref="A71" r:id="rId39" tooltip="Click here" display="6. Chi phí phải trả"/>
    <hyperlink ref="A72" r:id="rId40" tooltip="Click here" display="7. Phải trả nội bộ"/>
    <hyperlink ref="A100" r:id="rId41" tooltip="Click here" display="11. Nguồn vốn đầu tư XDCB"/>
  </hyperlinks>
  <printOptions horizontalCentered="1"/>
  <pageMargins left="0.49" right="0.25" top="0.26" bottom="0.28" header="0.17" footer="0.21"/>
  <pageSetup horizontalDpi="600" verticalDpi="600" orientation="portrait" paperSize="9" scale="90" r:id="rId42"/>
  <rowBreaks count="2" manualBreakCount="2">
    <brk id="60" max="255" man="1"/>
    <brk id="11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"/>
  <sheetViews>
    <sheetView zoomScale="90" zoomScaleNormal="90" workbookViewId="0" topLeftCell="A1">
      <selection activeCell="H27" sqref="H27"/>
    </sheetView>
  </sheetViews>
  <sheetFormatPr defaultColWidth="9.00390625" defaultRowHeight="12.75"/>
  <cols>
    <col min="1" max="1" width="42.75390625" style="332" bestFit="1" customWidth="1"/>
    <col min="2" max="2" width="12.75390625" style="330" customWidth="1"/>
    <col min="3" max="3" width="21.125" style="60" customWidth="1"/>
    <col min="4" max="4" width="21.125" style="331" customWidth="1"/>
    <col min="5" max="16384" width="9.125" style="332" customWidth="1"/>
  </cols>
  <sheetData>
    <row r="1" ht="15">
      <c r="A1" s="101" t="s">
        <v>525</v>
      </c>
    </row>
    <row r="2" ht="15">
      <c r="A2" s="7" t="s">
        <v>555</v>
      </c>
    </row>
    <row r="3" ht="15">
      <c r="A3" s="7"/>
    </row>
    <row r="4" ht="15">
      <c r="A4" s="7" t="s">
        <v>491</v>
      </c>
    </row>
    <row r="5" ht="15">
      <c r="A5" s="333"/>
    </row>
    <row r="6" ht="15">
      <c r="A6" s="334" t="s">
        <v>468</v>
      </c>
    </row>
    <row r="7" spans="1:4" ht="15.75" thickBot="1">
      <c r="A7" s="335"/>
      <c r="B7" s="336"/>
      <c r="C7" s="103"/>
      <c r="D7" s="105" t="s">
        <v>122</v>
      </c>
    </row>
    <row r="8" spans="1:4" ht="15">
      <c r="A8" s="337"/>
      <c r="B8" s="338" t="s">
        <v>469</v>
      </c>
      <c r="C8" s="339" t="s">
        <v>558</v>
      </c>
      <c r="D8" s="340" t="s">
        <v>296</v>
      </c>
    </row>
    <row r="9" spans="1:4" ht="15">
      <c r="A9" s="341" t="s">
        <v>470</v>
      </c>
      <c r="B9" s="342"/>
      <c r="C9" s="343"/>
      <c r="D9" s="456"/>
    </row>
    <row r="10" spans="1:4" ht="15">
      <c r="A10" s="344" t="s">
        <v>471</v>
      </c>
      <c r="B10" s="342" t="s">
        <v>472</v>
      </c>
      <c r="C10" s="345">
        <v>91.75091649278838</v>
      </c>
      <c r="D10" s="346">
        <v>90.86086917651532</v>
      </c>
    </row>
    <row r="11" spans="1:4" ht="15">
      <c r="A11" s="344" t="s">
        <v>473</v>
      </c>
      <c r="B11" s="342" t="s">
        <v>472</v>
      </c>
      <c r="C11" s="345">
        <v>8.249083507211623</v>
      </c>
      <c r="D11" s="346">
        <v>9.139130823484678</v>
      </c>
    </row>
    <row r="12" spans="1:4" ht="15">
      <c r="A12" s="344"/>
      <c r="B12" s="342"/>
      <c r="C12" s="345"/>
      <c r="D12" s="346"/>
    </row>
    <row r="13" spans="1:4" ht="15">
      <c r="A13" s="341" t="s">
        <v>474</v>
      </c>
      <c r="B13" s="342"/>
      <c r="C13" s="345"/>
      <c r="D13" s="346"/>
    </row>
    <row r="14" spans="1:4" ht="15">
      <c r="A14" s="344" t="s">
        <v>475</v>
      </c>
      <c r="B14" s="342" t="s">
        <v>472</v>
      </c>
      <c r="C14" s="345">
        <v>83.16392922428653</v>
      </c>
      <c r="D14" s="346">
        <v>83.0586675494827</v>
      </c>
    </row>
    <row r="15" spans="1:4" ht="15">
      <c r="A15" s="344" t="s">
        <v>476</v>
      </c>
      <c r="B15" s="342" t="s">
        <v>472</v>
      </c>
      <c r="C15" s="345">
        <v>16.836070775713466</v>
      </c>
      <c r="D15" s="346">
        <v>16.941332450517294</v>
      </c>
    </row>
    <row r="16" spans="1:4" ht="15">
      <c r="A16" s="347"/>
      <c r="B16" s="342"/>
      <c r="C16" s="345"/>
      <c r="D16" s="346"/>
    </row>
    <row r="17" spans="1:4" ht="15">
      <c r="A17" s="341" t="s">
        <v>477</v>
      </c>
      <c r="B17" s="342"/>
      <c r="C17" s="345"/>
      <c r="D17" s="346"/>
    </row>
    <row r="18" spans="1:4" ht="15">
      <c r="A18" s="344" t="s">
        <v>478</v>
      </c>
      <c r="B18" s="342" t="s">
        <v>479</v>
      </c>
      <c r="C18" s="345">
        <v>1.1032537465292604</v>
      </c>
      <c r="D18" s="346">
        <v>1.093936031689702</v>
      </c>
    </row>
    <row r="19" spans="1:4" ht="15">
      <c r="A19" s="344" t="s">
        <v>480</v>
      </c>
      <c r="B19" s="342" t="s">
        <v>479</v>
      </c>
      <c r="C19" s="345">
        <v>1.1039663997387534</v>
      </c>
      <c r="D19" s="346">
        <v>1.1002153305935842</v>
      </c>
    </row>
    <row r="20" spans="1:4" ht="15">
      <c r="A20" s="344" t="s">
        <v>481</v>
      </c>
      <c r="B20" s="342" t="s">
        <v>479</v>
      </c>
      <c r="C20" s="345">
        <v>0.06755482780589514</v>
      </c>
      <c r="D20" s="346">
        <v>0.025499806050787475</v>
      </c>
    </row>
    <row r="21" spans="1:4" ht="15">
      <c r="A21" s="347"/>
      <c r="B21" s="342"/>
      <c r="C21" s="345"/>
      <c r="D21" s="346"/>
    </row>
    <row r="22" spans="1:4" ht="15">
      <c r="A22" s="341" t="s">
        <v>482</v>
      </c>
      <c r="B22" s="342"/>
      <c r="C22" s="345"/>
      <c r="D22" s="346"/>
    </row>
    <row r="23" spans="1:4" ht="15">
      <c r="A23" s="344" t="s">
        <v>483</v>
      </c>
      <c r="B23" s="342" t="s">
        <v>472</v>
      </c>
      <c r="C23" s="345">
        <v>2.979446275947034</v>
      </c>
      <c r="D23" s="346">
        <v>3.76194456203088</v>
      </c>
    </row>
    <row r="24" spans="1:4" ht="15">
      <c r="A24" s="344" t="s">
        <v>484</v>
      </c>
      <c r="B24" s="342" t="s">
        <v>472</v>
      </c>
      <c r="C24" s="345">
        <v>2.146967246765095</v>
      </c>
      <c r="D24" s="346">
        <v>2.952395933894257</v>
      </c>
    </row>
    <row r="25" spans="1:4" ht="15">
      <c r="A25" s="344" t="s">
        <v>485</v>
      </c>
      <c r="B25" s="342" t="s">
        <v>472</v>
      </c>
      <c r="C25" s="345">
        <v>2.880748384076776</v>
      </c>
      <c r="D25" s="346">
        <v>3.1767566567662273</v>
      </c>
    </row>
    <row r="26" spans="1:4" ht="15">
      <c r="A26" s="344" t="s">
        <v>486</v>
      </c>
      <c r="B26" s="342" t="s">
        <v>472</v>
      </c>
      <c r="C26" s="345">
        <v>2.07584626603761</v>
      </c>
      <c r="D26" s="346">
        <v>2.493137068278556</v>
      </c>
    </row>
    <row r="27" spans="1:4" ht="15.75" thickBot="1">
      <c r="A27" s="348" t="s">
        <v>487</v>
      </c>
      <c r="B27" s="349" t="s">
        <v>472</v>
      </c>
      <c r="C27" s="350">
        <v>12.329754927331862</v>
      </c>
      <c r="D27" s="457">
        <v>14.716298588440893</v>
      </c>
    </row>
    <row r="29" spans="1:5" ht="15">
      <c r="A29" s="17" t="s">
        <v>556</v>
      </c>
      <c r="B29" s="2"/>
      <c r="C29" s="3"/>
      <c r="D29" s="4"/>
      <c r="E29" s="5"/>
    </row>
    <row r="30" spans="1:5" ht="15">
      <c r="A30" s="17"/>
      <c r="B30" s="2"/>
      <c r="C30" s="3"/>
      <c r="D30" s="4"/>
      <c r="E30" s="5"/>
    </row>
    <row r="31" spans="1:5" ht="15">
      <c r="A31" s="17"/>
      <c r="B31" s="2"/>
      <c r="C31" s="3"/>
      <c r="D31" s="4"/>
      <c r="E31" s="5"/>
    </row>
    <row r="32" spans="1:5" ht="15">
      <c r="A32" s="17"/>
      <c r="B32" s="2"/>
      <c r="C32" s="3"/>
      <c r="D32" s="4"/>
      <c r="E32" s="5"/>
    </row>
    <row r="33" spans="1:5" ht="15">
      <c r="A33" s="17"/>
      <c r="B33" s="2"/>
      <c r="C33" s="3"/>
      <c r="D33" s="4"/>
      <c r="E33" s="5"/>
    </row>
    <row r="34" spans="1:5" ht="15">
      <c r="A34" s="17"/>
      <c r="B34" s="11"/>
      <c r="C34" s="3"/>
      <c r="D34" s="4"/>
      <c r="E34" s="6"/>
    </row>
    <row r="35" spans="1:4" ht="15">
      <c r="A35" s="18" t="s">
        <v>117</v>
      </c>
      <c r="B35" s="18" t="s">
        <v>118</v>
      </c>
      <c r="C35" s="3"/>
      <c r="D35" s="67" t="s">
        <v>524</v>
      </c>
    </row>
    <row r="36" spans="1:4" ht="15">
      <c r="A36" s="19" t="s">
        <v>121</v>
      </c>
      <c r="B36" s="19" t="s">
        <v>119</v>
      </c>
      <c r="C36" s="3"/>
      <c r="D36" s="100" t="s">
        <v>120</v>
      </c>
    </row>
  </sheetData>
  <printOptions horizontalCentered="1"/>
  <pageMargins left="0.56" right="0.19" top="0.63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85" zoomScaleNormal="85" workbookViewId="0" topLeftCell="A1">
      <selection activeCell="I10" sqref="I10"/>
    </sheetView>
  </sheetViews>
  <sheetFormatPr defaultColWidth="9.00390625" defaultRowHeight="12.75"/>
  <cols>
    <col min="1" max="1" width="48.25390625" style="2" customWidth="1"/>
    <col min="2" max="2" width="8.00390625" style="2" customWidth="1"/>
    <col min="3" max="3" width="7.75390625" style="3" customWidth="1"/>
    <col min="4" max="4" width="0" style="30" hidden="1" customWidth="1"/>
    <col min="5" max="6" width="21.375" style="2" customWidth="1"/>
    <col min="7" max="7" width="9.875" style="2" customWidth="1"/>
    <col min="8" max="16384" width="9.125" style="2" customWidth="1"/>
  </cols>
  <sheetData>
    <row r="1" ht="18.75" customHeight="1">
      <c r="A1" s="1" t="s">
        <v>467</v>
      </c>
    </row>
    <row r="2" ht="15">
      <c r="A2" s="7" t="s">
        <v>557</v>
      </c>
    </row>
    <row r="3" ht="15">
      <c r="A3" s="7"/>
    </row>
    <row r="4" ht="15">
      <c r="A4" s="7" t="s">
        <v>491</v>
      </c>
    </row>
    <row r="5" ht="15.75" thickBot="1">
      <c r="F5" s="31" t="s">
        <v>122</v>
      </c>
    </row>
    <row r="6" spans="1:6" s="488" customFormat="1" ht="30">
      <c r="A6" s="73" t="s">
        <v>123</v>
      </c>
      <c r="B6" s="74" t="s">
        <v>2</v>
      </c>
      <c r="C6" s="254" t="s">
        <v>3</v>
      </c>
      <c r="D6" s="294"/>
      <c r="E6" s="75" t="s">
        <v>558</v>
      </c>
      <c r="F6" s="257" t="s">
        <v>296</v>
      </c>
    </row>
    <row r="7" spans="1:7" ht="19.5" customHeight="1">
      <c r="A7" s="379" t="s">
        <v>124</v>
      </c>
      <c r="B7" s="90" t="s">
        <v>125</v>
      </c>
      <c r="C7" s="266" t="s">
        <v>126</v>
      </c>
      <c r="D7" s="295"/>
      <c r="E7" s="296">
        <v>517428267140</v>
      </c>
      <c r="F7" s="459">
        <v>436371658628</v>
      </c>
      <c r="G7" s="298"/>
    </row>
    <row r="8" spans="1:7" ht="19.5" customHeight="1">
      <c r="A8" s="379" t="s">
        <v>127</v>
      </c>
      <c r="B8" s="90" t="s">
        <v>128</v>
      </c>
      <c r="C8" s="266" t="s">
        <v>129</v>
      </c>
      <c r="D8" s="295"/>
      <c r="E8" s="296">
        <v>0</v>
      </c>
      <c r="F8" s="297">
        <v>0</v>
      </c>
      <c r="G8" s="298"/>
    </row>
    <row r="9" spans="1:7" ht="19.5" customHeight="1">
      <c r="A9" s="78" t="s">
        <v>130</v>
      </c>
      <c r="B9" s="92">
        <v>10</v>
      </c>
      <c r="C9" s="259"/>
      <c r="D9" s="299"/>
      <c r="E9" s="300">
        <f>SUM(E7:E8)</f>
        <v>517428267140</v>
      </c>
      <c r="F9" s="301">
        <f>SUM(F7:F8)</f>
        <v>436371658628</v>
      </c>
      <c r="G9" s="298"/>
    </row>
    <row r="10" spans="1:7" ht="19.5" customHeight="1">
      <c r="A10" s="379" t="s">
        <v>131</v>
      </c>
      <c r="B10" s="79">
        <v>11</v>
      </c>
      <c r="C10" s="266" t="s">
        <v>132</v>
      </c>
      <c r="D10" s="295"/>
      <c r="E10" s="296">
        <v>481300151268</v>
      </c>
      <c r="F10" s="297">
        <v>403633271591</v>
      </c>
      <c r="G10" s="298"/>
    </row>
    <row r="11" spans="1:7" ht="19.5" customHeight="1">
      <c r="A11" s="78" t="s">
        <v>133</v>
      </c>
      <c r="B11" s="92">
        <v>20</v>
      </c>
      <c r="C11" s="266"/>
      <c r="D11" s="295"/>
      <c r="E11" s="300">
        <f>E9-E10</f>
        <v>36128115872</v>
      </c>
      <c r="F11" s="301">
        <f>F9-F10</f>
        <v>32738387037</v>
      </c>
      <c r="G11" s="298"/>
    </row>
    <row r="12" spans="1:7" ht="19.5" customHeight="1">
      <c r="A12" s="379" t="s">
        <v>134</v>
      </c>
      <c r="B12" s="79">
        <v>21</v>
      </c>
      <c r="C12" s="266" t="s">
        <v>135</v>
      </c>
      <c r="D12" s="295"/>
      <c r="E12" s="296">
        <v>8672147109</v>
      </c>
      <c r="F12" s="297">
        <v>6907916972</v>
      </c>
      <c r="G12" s="298"/>
    </row>
    <row r="13" spans="1:7" ht="19.5" customHeight="1">
      <c r="A13" s="379" t="s">
        <v>136</v>
      </c>
      <c r="B13" s="79">
        <v>22</v>
      </c>
      <c r="C13" s="266" t="s">
        <v>137</v>
      </c>
      <c r="D13" s="295"/>
      <c r="E13" s="296">
        <v>11113533281</v>
      </c>
      <c r="F13" s="297">
        <v>12607757960</v>
      </c>
      <c r="G13" s="298"/>
    </row>
    <row r="14" spans="1:7" s="3" customFormat="1" ht="19.5" customHeight="1">
      <c r="A14" s="302" t="s">
        <v>138</v>
      </c>
      <c r="B14" s="80">
        <v>23</v>
      </c>
      <c r="C14" s="266"/>
      <c r="D14" s="295"/>
      <c r="E14" s="303">
        <v>11113533281</v>
      </c>
      <c r="F14" s="304">
        <v>12607757960</v>
      </c>
      <c r="G14" s="305"/>
    </row>
    <row r="15" spans="1:7" ht="19.5" customHeight="1">
      <c r="A15" s="379" t="s">
        <v>139</v>
      </c>
      <c r="B15" s="79">
        <v>24</v>
      </c>
      <c r="C15" s="266" t="s">
        <v>140</v>
      </c>
      <c r="D15" s="295"/>
      <c r="E15" s="296">
        <v>0</v>
      </c>
      <c r="F15" s="297">
        <v>0</v>
      </c>
      <c r="G15" s="298"/>
    </row>
    <row r="16" spans="1:7" ht="19.5" customHeight="1">
      <c r="A16" s="379" t="s">
        <v>141</v>
      </c>
      <c r="B16" s="79">
        <v>25</v>
      </c>
      <c r="C16" s="266" t="s">
        <v>142</v>
      </c>
      <c r="D16" s="295"/>
      <c r="E16" s="296">
        <v>16962559102</v>
      </c>
      <c r="F16" s="297">
        <v>10193538952</v>
      </c>
      <c r="G16" s="298"/>
    </row>
    <row r="17" spans="1:7" ht="19.5" customHeight="1">
      <c r="A17" s="78" t="s">
        <v>143</v>
      </c>
      <c r="B17" s="92">
        <v>30</v>
      </c>
      <c r="C17" s="266"/>
      <c r="D17" s="295"/>
      <c r="E17" s="300">
        <f>E11+E12-E13-E16</f>
        <v>16724170598</v>
      </c>
      <c r="F17" s="301">
        <f>F11+F12-F13-F16</f>
        <v>16845007097</v>
      </c>
      <c r="G17" s="298"/>
    </row>
    <row r="18" spans="1:7" ht="19.5" customHeight="1">
      <c r="A18" s="379" t="s">
        <v>144</v>
      </c>
      <c r="B18" s="79">
        <v>31</v>
      </c>
      <c r="C18" s="266" t="s">
        <v>145</v>
      </c>
      <c r="D18" s="295"/>
      <c r="E18" s="296">
        <v>0</v>
      </c>
      <c r="F18" s="297">
        <v>111727274</v>
      </c>
      <c r="G18" s="298"/>
    </row>
    <row r="19" spans="1:7" ht="19.5" customHeight="1">
      <c r="A19" s="379" t="s">
        <v>146</v>
      </c>
      <c r="B19" s="79">
        <v>32</v>
      </c>
      <c r="C19" s="266" t="s">
        <v>147</v>
      </c>
      <c r="D19" s="295"/>
      <c r="E19" s="296">
        <v>1307673362</v>
      </c>
      <c r="F19" s="297">
        <v>540674489</v>
      </c>
      <c r="G19" s="298"/>
    </row>
    <row r="20" spans="1:7" ht="19.5" customHeight="1">
      <c r="A20" s="78" t="s">
        <v>148</v>
      </c>
      <c r="B20" s="92">
        <v>40</v>
      </c>
      <c r="C20" s="266"/>
      <c r="D20" s="295"/>
      <c r="E20" s="300">
        <f>E18-E19</f>
        <v>-1307673362</v>
      </c>
      <c r="F20" s="301">
        <f>F18-F19</f>
        <v>-428947215</v>
      </c>
      <c r="G20" s="298"/>
    </row>
    <row r="21" spans="1:7" ht="19.5" customHeight="1">
      <c r="A21" s="78" t="s">
        <v>149</v>
      </c>
      <c r="B21" s="92">
        <v>50</v>
      </c>
      <c r="C21" s="266"/>
      <c r="D21" s="295"/>
      <c r="E21" s="300">
        <f>E17+E20</f>
        <v>15416497236</v>
      </c>
      <c r="F21" s="301">
        <f>F17+F20</f>
        <v>16416059882</v>
      </c>
      <c r="G21" s="298"/>
    </row>
    <row r="22" spans="1:7" ht="19.5" customHeight="1">
      <c r="A22" s="89" t="s">
        <v>150</v>
      </c>
      <c r="B22" s="79">
        <v>51</v>
      </c>
      <c r="C22" s="266" t="s">
        <v>151</v>
      </c>
      <c r="D22" s="295"/>
      <c r="E22" s="306">
        <v>4307481815</v>
      </c>
      <c r="F22" s="307">
        <v>3532640776</v>
      </c>
      <c r="G22" s="298"/>
    </row>
    <row r="23" spans="1:7" ht="19.5" customHeight="1">
      <c r="A23" s="89" t="s">
        <v>152</v>
      </c>
      <c r="B23" s="79">
        <v>52</v>
      </c>
      <c r="C23" s="266" t="s">
        <v>151</v>
      </c>
      <c r="D23" s="295"/>
      <c r="E23" s="306">
        <v>0</v>
      </c>
      <c r="F23" s="307">
        <v>0</v>
      </c>
      <c r="G23" s="298"/>
    </row>
    <row r="24" spans="1:7" ht="19.5" customHeight="1">
      <c r="A24" s="78" t="s">
        <v>153</v>
      </c>
      <c r="B24" s="92">
        <v>60</v>
      </c>
      <c r="C24" s="266"/>
      <c r="D24" s="295"/>
      <c r="E24" s="300">
        <f>E21-E22</f>
        <v>11109015421</v>
      </c>
      <c r="F24" s="301">
        <f>F21-F22</f>
        <v>12883419106</v>
      </c>
      <c r="G24" s="298"/>
    </row>
    <row r="25" spans="1:6" ht="19.5" customHeight="1" thickBot="1">
      <c r="A25" s="95" t="s">
        <v>466</v>
      </c>
      <c r="B25" s="277">
        <v>70</v>
      </c>
      <c r="C25" s="278"/>
      <c r="D25" s="308"/>
      <c r="E25" s="309">
        <f>E24/5818000</f>
        <v>1909.421694912341</v>
      </c>
      <c r="F25" s="310">
        <f>F24/5818000</f>
        <v>2214.4068590580955</v>
      </c>
    </row>
    <row r="27" spans="1:8" ht="15">
      <c r="A27" s="17" t="str">
        <f>CDKT!A107</f>
        <v>Ngày 20 tháng 01 năm 2013</v>
      </c>
      <c r="D27" s="4"/>
      <c r="E27" s="5"/>
      <c r="F27" s="5"/>
      <c r="G27" s="6"/>
      <c r="H27" s="6"/>
    </row>
    <row r="28" spans="1:8" ht="15">
      <c r="A28" s="17"/>
      <c r="D28" s="4"/>
      <c r="E28" s="5"/>
      <c r="F28" s="5"/>
      <c r="G28" s="6"/>
      <c r="H28" s="6"/>
    </row>
    <row r="29" spans="1:8" ht="15">
      <c r="A29" s="17"/>
      <c r="D29" s="4"/>
      <c r="E29" s="5"/>
      <c r="F29" s="5"/>
      <c r="G29" s="6"/>
      <c r="H29" s="6"/>
    </row>
    <row r="30" spans="1:8" ht="15">
      <c r="A30" s="17"/>
      <c r="D30" s="4"/>
      <c r="E30" s="5"/>
      <c r="F30" s="5"/>
      <c r="G30" s="6"/>
      <c r="H30" s="6"/>
    </row>
    <row r="31" spans="1:8" ht="15">
      <c r="A31" s="17"/>
      <c r="D31" s="4"/>
      <c r="E31" s="5"/>
      <c r="F31" s="5"/>
      <c r="G31" s="6"/>
      <c r="H31" s="6"/>
    </row>
    <row r="32" spans="1:7" ht="15">
      <c r="A32" s="17"/>
      <c r="B32" s="11"/>
      <c r="D32" s="4"/>
      <c r="E32" s="5"/>
      <c r="F32" s="6"/>
      <c r="G32" s="6"/>
    </row>
    <row r="33" spans="1:7" ht="15">
      <c r="A33" s="18" t="s">
        <v>117</v>
      </c>
      <c r="B33" s="18" t="s">
        <v>118</v>
      </c>
      <c r="D33" s="4"/>
      <c r="E33" s="5"/>
      <c r="F33" s="67" t="s">
        <v>524</v>
      </c>
      <c r="G33" s="6"/>
    </row>
    <row r="34" spans="1:7" ht="15">
      <c r="A34" s="19" t="s">
        <v>121</v>
      </c>
      <c r="B34" s="19" t="s">
        <v>119</v>
      </c>
      <c r="D34" s="4"/>
      <c r="E34" s="5"/>
      <c r="F34" s="100" t="s">
        <v>120</v>
      </c>
      <c r="G34" s="6"/>
    </row>
  </sheetData>
  <hyperlinks>
    <hyperlink ref="A7" r:id="rId1" tooltip="Click here" display="1. Doanh thu bán hàng và cung cấp dịch vụ"/>
    <hyperlink ref="A8" r:id="rId2" tooltip="Click here" display="2. Các khoản giảm trừ doanh thu"/>
    <hyperlink ref="A10" r:id="rId3" tooltip="Click here" display="4. Giá vốn hàng bán"/>
    <hyperlink ref="A12" r:id="rId4" tooltip="Click here" display="6. Doanh thu hoạt động tài chính"/>
    <hyperlink ref="A13" r:id="rId5" tooltip="Click here" display="7. Chi phí hoạt động tài chính"/>
    <hyperlink ref="A15" r:id="rId6" tooltip="Click here" display="8. Chi phí bán hàng"/>
    <hyperlink ref="A16" r:id="rId7" tooltip="Click here" display="9. Chi phí quản lý doanh nghiệp"/>
    <hyperlink ref="A18" r:id="rId8" tooltip="Click here" display="11. Thu nhập khác"/>
    <hyperlink ref="A19" r:id="rId9" tooltip="Click here" display="12. Chi phí khác"/>
  </hyperlinks>
  <printOptions horizontalCentered="1"/>
  <pageMargins left="0.52" right="0.19" top="0.54" bottom="1" header="0.18" footer="0.5"/>
  <pageSetup horizontalDpi="600" verticalDpi="600" orientation="portrait" paperSize="9" scale="95"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="90" zoomScaleNormal="9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K13" sqref="K13"/>
    </sheetView>
  </sheetViews>
  <sheetFormatPr defaultColWidth="9.00390625" defaultRowHeight="12.75"/>
  <cols>
    <col min="1" max="1" width="49.375" style="2" customWidth="1"/>
    <col min="2" max="2" width="8.00390625" style="2" customWidth="1"/>
    <col min="3" max="3" width="7.75390625" style="3" customWidth="1"/>
    <col min="4" max="4" width="20.00390625" style="2" customWidth="1"/>
    <col min="5" max="6" width="20.00390625" style="2" hidden="1" customWidth="1"/>
    <col min="7" max="7" width="19.375" style="2" customWidth="1"/>
    <col min="8" max="8" width="19.75390625" style="2" customWidth="1"/>
    <col min="9" max="9" width="19.25390625" style="2" customWidth="1"/>
    <col min="10" max="16384" width="9.125" style="2" customWidth="1"/>
  </cols>
  <sheetData>
    <row r="1" spans="1:9" ht="15" customHeight="1">
      <c r="A1" s="20" t="s">
        <v>463</v>
      </c>
      <c r="B1" s="21"/>
      <c r="C1" s="22"/>
      <c r="D1" s="23"/>
      <c r="E1" s="23"/>
      <c r="F1" s="23"/>
      <c r="G1" s="24"/>
      <c r="H1" s="23"/>
      <c r="I1" s="25"/>
    </row>
    <row r="2" spans="1:9" ht="26.25" customHeight="1">
      <c r="A2" s="476" t="s">
        <v>464</v>
      </c>
      <c r="B2" s="476"/>
      <c r="C2" s="26"/>
      <c r="D2" s="26"/>
      <c r="E2" s="26"/>
      <c r="F2" s="26"/>
      <c r="G2" s="26"/>
      <c r="H2" s="26"/>
      <c r="I2" s="460"/>
    </row>
    <row r="3" spans="1:9" ht="9" customHeight="1">
      <c r="A3" s="27"/>
      <c r="B3" s="27"/>
      <c r="C3" s="28"/>
      <c r="D3" s="27"/>
      <c r="E3" s="27"/>
      <c r="F3" s="27"/>
      <c r="G3" s="29"/>
      <c r="H3" s="27"/>
      <c r="I3" s="29"/>
    </row>
    <row r="4" spans="1:9" ht="18.75" customHeight="1">
      <c r="A4" s="480" t="s">
        <v>467</v>
      </c>
      <c r="B4" s="481"/>
      <c r="C4" s="481"/>
      <c r="D4" s="481"/>
      <c r="E4" s="481"/>
      <c r="F4" s="481"/>
      <c r="G4" s="481"/>
      <c r="H4" s="481"/>
      <c r="I4" s="481"/>
    </row>
    <row r="5" spans="1:9" ht="15">
      <c r="A5" s="481" t="s">
        <v>566</v>
      </c>
      <c r="B5" s="481"/>
      <c r="C5" s="481"/>
      <c r="D5" s="481"/>
      <c r="E5" s="481"/>
      <c r="F5" s="481"/>
      <c r="G5" s="481"/>
      <c r="H5" s="481"/>
      <c r="I5" s="481"/>
    </row>
    <row r="6" ht="15.75" thickBot="1">
      <c r="I6" s="31" t="s">
        <v>122</v>
      </c>
    </row>
    <row r="7" spans="1:9" s="32" customFormat="1" ht="15.75" customHeight="1">
      <c r="A7" s="482" t="s">
        <v>123</v>
      </c>
      <c r="B7" s="484" t="s">
        <v>2</v>
      </c>
      <c r="C7" s="484" t="s">
        <v>3</v>
      </c>
      <c r="D7" s="486" t="s">
        <v>564</v>
      </c>
      <c r="E7" s="486"/>
      <c r="F7" s="486"/>
      <c r="G7" s="486"/>
      <c r="H7" s="486" t="s">
        <v>565</v>
      </c>
      <c r="I7" s="487"/>
    </row>
    <row r="8" spans="1:9" s="32" customFormat="1" ht="15.75" customHeight="1">
      <c r="A8" s="483"/>
      <c r="B8" s="485"/>
      <c r="C8" s="485"/>
      <c r="D8" s="33" t="s">
        <v>534</v>
      </c>
      <c r="E8" s="409" t="s">
        <v>562</v>
      </c>
      <c r="F8" s="409" t="s">
        <v>563</v>
      </c>
      <c r="G8" s="33" t="s">
        <v>490</v>
      </c>
      <c r="H8" s="33" t="s">
        <v>534</v>
      </c>
      <c r="I8" s="34" t="s">
        <v>490</v>
      </c>
    </row>
    <row r="9" spans="1:9" s="39" customFormat="1" ht="18" customHeight="1">
      <c r="A9" s="380" t="s">
        <v>124</v>
      </c>
      <c r="B9" s="35" t="s">
        <v>125</v>
      </c>
      <c r="C9" s="36" t="s">
        <v>126</v>
      </c>
      <c r="D9" s="37">
        <f>H9-E9</f>
        <v>182264239055</v>
      </c>
      <c r="E9" s="37">
        <v>335164028085</v>
      </c>
      <c r="F9" s="37">
        <v>300153065284</v>
      </c>
      <c r="G9" s="37">
        <f>I9-F9</f>
        <v>136218593344</v>
      </c>
      <c r="H9" s="37">
        <v>517428267140</v>
      </c>
      <c r="I9" s="38">
        <v>436371658628</v>
      </c>
    </row>
    <row r="10" spans="1:9" s="39" customFormat="1" ht="18" customHeight="1">
      <c r="A10" s="381" t="s">
        <v>127</v>
      </c>
      <c r="B10" s="40" t="s">
        <v>128</v>
      </c>
      <c r="C10" s="41" t="s">
        <v>129</v>
      </c>
      <c r="D10" s="42">
        <v>0</v>
      </c>
      <c r="E10" s="42">
        <v>0</v>
      </c>
      <c r="F10" s="42">
        <v>0</v>
      </c>
      <c r="G10" s="42"/>
      <c r="H10" s="42">
        <v>0</v>
      </c>
      <c r="I10" s="43">
        <v>0</v>
      </c>
    </row>
    <row r="11" spans="1:9" s="39" customFormat="1" ht="18" customHeight="1">
      <c r="A11" s="44" t="s">
        <v>130</v>
      </c>
      <c r="B11" s="45">
        <v>10</v>
      </c>
      <c r="C11" s="46"/>
      <c r="D11" s="47">
        <f aca="true" t="shared" si="0" ref="D11:I11">D9-D10</f>
        <v>182264239055</v>
      </c>
      <c r="E11" s="47">
        <f t="shared" si="0"/>
        <v>335164028085</v>
      </c>
      <c r="F11" s="47">
        <f t="shared" si="0"/>
        <v>300153065284</v>
      </c>
      <c r="G11" s="47">
        <f t="shared" si="0"/>
        <v>136218593344</v>
      </c>
      <c r="H11" s="47">
        <f t="shared" si="0"/>
        <v>517428267140</v>
      </c>
      <c r="I11" s="48">
        <f t="shared" si="0"/>
        <v>436371658628</v>
      </c>
    </row>
    <row r="12" spans="1:9" s="39" customFormat="1" ht="18" customHeight="1">
      <c r="A12" s="381" t="s">
        <v>131</v>
      </c>
      <c r="B12" s="49">
        <v>11</v>
      </c>
      <c r="C12" s="41" t="s">
        <v>132</v>
      </c>
      <c r="D12" s="42">
        <f>H12-E12</f>
        <v>166903653350</v>
      </c>
      <c r="E12" s="42">
        <v>314396497918</v>
      </c>
      <c r="F12" s="42">
        <v>274402665774</v>
      </c>
      <c r="G12" s="42">
        <f>I12-F12</f>
        <v>129230605817</v>
      </c>
      <c r="H12" s="42">
        <v>481300151268</v>
      </c>
      <c r="I12" s="43">
        <v>403633271591</v>
      </c>
    </row>
    <row r="13" spans="1:9" s="39" customFormat="1" ht="18" customHeight="1">
      <c r="A13" s="44" t="s">
        <v>133</v>
      </c>
      <c r="B13" s="45">
        <v>20</v>
      </c>
      <c r="C13" s="41"/>
      <c r="D13" s="47">
        <f aca="true" t="shared" si="1" ref="D13:I13">D11-D12</f>
        <v>15360585705</v>
      </c>
      <c r="E13" s="47">
        <f t="shared" si="1"/>
        <v>20767530167</v>
      </c>
      <c r="F13" s="47">
        <f t="shared" si="1"/>
        <v>25750399510</v>
      </c>
      <c r="G13" s="47">
        <f t="shared" si="1"/>
        <v>6987987527</v>
      </c>
      <c r="H13" s="47">
        <f t="shared" si="1"/>
        <v>36128115872</v>
      </c>
      <c r="I13" s="48">
        <f t="shared" si="1"/>
        <v>32738387037</v>
      </c>
    </row>
    <row r="14" spans="1:9" s="39" customFormat="1" ht="18" customHeight="1">
      <c r="A14" s="381" t="s">
        <v>134</v>
      </c>
      <c r="B14" s="49">
        <v>21</v>
      </c>
      <c r="C14" s="41" t="s">
        <v>135</v>
      </c>
      <c r="D14" s="42">
        <f>H14-E14</f>
        <v>1634549867</v>
      </c>
      <c r="E14" s="42">
        <v>7037597242</v>
      </c>
      <c r="F14" s="42">
        <v>4893364164</v>
      </c>
      <c r="G14" s="42">
        <f>I14-F14</f>
        <v>2014552808</v>
      </c>
      <c r="H14" s="42">
        <v>8672147109</v>
      </c>
      <c r="I14" s="43">
        <v>6907916972</v>
      </c>
    </row>
    <row r="15" spans="1:9" s="39" customFormat="1" ht="18" customHeight="1">
      <c r="A15" s="381" t="s">
        <v>136</v>
      </c>
      <c r="B15" s="49">
        <v>22</v>
      </c>
      <c r="C15" s="41" t="s">
        <v>137</v>
      </c>
      <c r="D15" s="42">
        <f>H15-E15</f>
        <v>2026246406</v>
      </c>
      <c r="E15" s="42">
        <v>9087286875</v>
      </c>
      <c r="F15" s="42">
        <v>10634743694</v>
      </c>
      <c r="G15" s="42">
        <f>I15-F15</f>
        <v>1973014266</v>
      </c>
      <c r="H15" s="42">
        <v>11113533281</v>
      </c>
      <c r="I15" s="43">
        <v>12607757960</v>
      </c>
    </row>
    <row r="16" spans="1:9" s="52" customFormat="1" ht="18" customHeight="1">
      <c r="A16" s="50" t="s">
        <v>138</v>
      </c>
      <c r="B16" s="41">
        <v>23</v>
      </c>
      <c r="C16" s="41"/>
      <c r="D16" s="51">
        <f>H16-E16</f>
        <v>2026246406</v>
      </c>
      <c r="E16" s="51">
        <v>9087286875</v>
      </c>
      <c r="F16" s="42">
        <v>10634743694</v>
      </c>
      <c r="G16" s="51">
        <f>I16-F16</f>
        <v>1973014266</v>
      </c>
      <c r="H16" s="51">
        <v>11113533281</v>
      </c>
      <c r="I16" s="382">
        <v>12607757960</v>
      </c>
    </row>
    <row r="17" spans="1:9" s="39" customFormat="1" ht="18" customHeight="1">
      <c r="A17" s="381" t="s">
        <v>139</v>
      </c>
      <c r="B17" s="49">
        <v>24</v>
      </c>
      <c r="C17" s="41" t="s">
        <v>140</v>
      </c>
      <c r="D17" s="42"/>
      <c r="E17" s="42">
        <v>0</v>
      </c>
      <c r="F17" s="42"/>
      <c r="G17" s="42">
        <f>I17-F17</f>
        <v>0</v>
      </c>
      <c r="H17" s="42">
        <v>0</v>
      </c>
      <c r="I17" s="43">
        <v>0</v>
      </c>
    </row>
    <row r="18" spans="1:9" s="39" customFormat="1" ht="18" customHeight="1">
      <c r="A18" s="381" t="s">
        <v>141</v>
      </c>
      <c r="B18" s="49">
        <v>25</v>
      </c>
      <c r="C18" s="41" t="s">
        <v>142</v>
      </c>
      <c r="D18" s="42">
        <f>H18-E18</f>
        <v>7426893821</v>
      </c>
      <c r="E18" s="42">
        <v>9535665281</v>
      </c>
      <c r="F18" s="42">
        <v>8499333243</v>
      </c>
      <c r="G18" s="42">
        <f>I18-F18</f>
        <v>1694205709</v>
      </c>
      <c r="H18" s="42">
        <v>16962559102</v>
      </c>
      <c r="I18" s="43">
        <v>10193538952</v>
      </c>
    </row>
    <row r="19" spans="1:9" s="39" customFormat="1" ht="18" customHeight="1">
      <c r="A19" s="44" t="s">
        <v>143</v>
      </c>
      <c r="B19" s="45">
        <v>30</v>
      </c>
      <c r="C19" s="41"/>
      <c r="D19" s="47">
        <f aca="true" t="shared" si="2" ref="D19:I19">D13+D14-D15-D17-D18</f>
        <v>7541995345</v>
      </c>
      <c r="E19" s="47">
        <f t="shared" si="2"/>
        <v>9182175253</v>
      </c>
      <c r="F19" s="47">
        <f t="shared" si="2"/>
        <v>11509686737</v>
      </c>
      <c r="G19" s="47">
        <f t="shared" si="2"/>
        <v>5335320360</v>
      </c>
      <c r="H19" s="47">
        <f t="shared" si="2"/>
        <v>16724170598</v>
      </c>
      <c r="I19" s="48">
        <f t="shared" si="2"/>
        <v>16845007097</v>
      </c>
    </row>
    <row r="20" spans="1:9" s="39" customFormat="1" ht="18" customHeight="1">
      <c r="A20" s="381" t="s">
        <v>144</v>
      </c>
      <c r="B20" s="49">
        <v>31</v>
      </c>
      <c r="C20" s="41" t="s">
        <v>145</v>
      </c>
      <c r="D20" s="42">
        <f>H20-E20</f>
        <v>0</v>
      </c>
      <c r="E20" s="42">
        <v>0</v>
      </c>
      <c r="F20" s="42">
        <v>107181819</v>
      </c>
      <c r="G20" s="42">
        <f>I20-F20</f>
        <v>4545455</v>
      </c>
      <c r="H20" s="42">
        <v>0</v>
      </c>
      <c r="I20" s="43">
        <v>111727274</v>
      </c>
    </row>
    <row r="21" spans="1:9" s="39" customFormat="1" ht="18" customHeight="1">
      <c r="A21" s="381" t="s">
        <v>146</v>
      </c>
      <c r="B21" s="49">
        <v>32</v>
      </c>
      <c r="C21" s="41" t="s">
        <v>147</v>
      </c>
      <c r="D21" s="42">
        <f>H21-E21</f>
        <v>560480160</v>
      </c>
      <c r="E21" s="42">
        <v>747193202</v>
      </c>
      <c r="F21" s="42">
        <v>0</v>
      </c>
      <c r="G21" s="42">
        <f>I21-F21</f>
        <v>540674489</v>
      </c>
      <c r="H21" s="42">
        <v>1307673362</v>
      </c>
      <c r="I21" s="43">
        <v>540674489</v>
      </c>
    </row>
    <row r="22" spans="1:9" s="39" customFormat="1" ht="18" customHeight="1">
      <c r="A22" s="44" t="s">
        <v>148</v>
      </c>
      <c r="B22" s="45">
        <v>40</v>
      </c>
      <c r="C22" s="41"/>
      <c r="D22" s="47">
        <f>D20-D21</f>
        <v>-560480160</v>
      </c>
      <c r="E22" s="47">
        <f>E20-E21</f>
        <v>-747193202</v>
      </c>
      <c r="F22" s="47">
        <f>F20-F21</f>
        <v>107181819</v>
      </c>
      <c r="G22" s="47">
        <f>I22-F22</f>
        <v>-536129034</v>
      </c>
      <c r="H22" s="47">
        <f>H20-H21</f>
        <v>-1307673362</v>
      </c>
      <c r="I22" s="48">
        <f>I20-I21</f>
        <v>-428947215</v>
      </c>
    </row>
    <row r="23" spans="1:9" s="39" customFormat="1" ht="18" customHeight="1">
      <c r="A23" s="462" t="s">
        <v>549</v>
      </c>
      <c r="B23" s="463" t="s">
        <v>550</v>
      </c>
      <c r="C23" s="464"/>
      <c r="D23" s="465"/>
      <c r="E23" s="465"/>
      <c r="F23" s="465"/>
      <c r="G23" s="465"/>
      <c r="H23" s="465"/>
      <c r="I23" s="466"/>
    </row>
    <row r="24" spans="1:9" s="39" customFormat="1" ht="18" customHeight="1">
      <c r="A24" s="44" t="s">
        <v>149</v>
      </c>
      <c r="B24" s="45">
        <v>50</v>
      </c>
      <c r="C24" s="41"/>
      <c r="D24" s="47">
        <f aca="true" t="shared" si="3" ref="D24:I24">D19+D22</f>
        <v>6981515185</v>
      </c>
      <c r="E24" s="47">
        <f t="shared" si="3"/>
        <v>8434982051</v>
      </c>
      <c r="F24" s="47">
        <f t="shared" si="3"/>
        <v>11616868556</v>
      </c>
      <c r="G24" s="47">
        <f t="shared" si="3"/>
        <v>4799191326</v>
      </c>
      <c r="H24" s="47">
        <f t="shared" si="3"/>
        <v>15416497236</v>
      </c>
      <c r="I24" s="48">
        <f t="shared" si="3"/>
        <v>16416059882</v>
      </c>
    </row>
    <row r="25" spans="1:9" s="39" customFormat="1" ht="18" customHeight="1">
      <c r="A25" s="53" t="s">
        <v>150</v>
      </c>
      <c r="B25" s="49">
        <v>51</v>
      </c>
      <c r="C25" s="41" t="s">
        <v>151</v>
      </c>
      <c r="D25" s="42">
        <f>H25-E25</f>
        <v>2389986302</v>
      </c>
      <c r="E25" s="54">
        <v>1917495513</v>
      </c>
      <c r="F25" s="42">
        <v>2712967139</v>
      </c>
      <c r="G25" s="42">
        <f>I25-F25</f>
        <v>819673637</v>
      </c>
      <c r="H25" s="54">
        <v>4307481815</v>
      </c>
      <c r="I25" s="458">
        <v>3532640776</v>
      </c>
    </row>
    <row r="26" spans="1:9" s="39" customFormat="1" ht="18" customHeight="1">
      <c r="A26" s="53" t="s">
        <v>152</v>
      </c>
      <c r="B26" s="49">
        <v>52</v>
      </c>
      <c r="C26" s="41" t="s">
        <v>151</v>
      </c>
      <c r="D26" s="42">
        <f>H26-E26</f>
        <v>0</v>
      </c>
      <c r="E26" s="54">
        <v>0</v>
      </c>
      <c r="F26" s="42">
        <v>0</v>
      </c>
      <c r="G26" s="42">
        <f>I26-F26</f>
        <v>0</v>
      </c>
      <c r="H26" s="54">
        <v>0</v>
      </c>
      <c r="I26" s="458">
        <v>0</v>
      </c>
    </row>
    <row r="27" spans="1:9" s="39" customFormat="1" ht="18" customHeight="1">
      <c r="A27" s="44" t="s">
        <v>153</v>
      </c>
      <c r="B27" s="45">
        <v>60</v>
      </c>
      <c r="C27" s="41"/>
      <c r="D27" s="47">
        <f aca="true" t="shared" si="4" ref="D27:I27">D24-D25</f>
        <v>4591528883</v>
      </c>
      <c r="E27" s="47">
        <f t="shared" si="4"/>
        <v>6517486538</v>
      </c>
      <c r="F27" s="47">
        <f t="shared" si="4"/>
        <v>8903901417</v>
      </c>
      <c r="G27" s="47">
        <f t="shared" si="4"/>
        <v>3979517689</v>
      </c>
      <c r="H27" s="47">
        <f t="shared" si="4"/>
        <v>11109015421</v>
      </c>
      <c r="I27" s="48">
        <f t="shared" si="4"/>
        <v>12883419106</v>
      </c>
    </row>
    <row r="28" spans="1:9" s="39" customFormat="1" ht="18" customHeight="1">
      <c r="A28" s="467" t="s">
        <v>551</v>
      </c>
      <c r="B28" s="468" t="s">
        <v>552</v>
      </c>
      <c r="C28" s="469"/>
      <c r="D28" s="470"/>
      <c r="E28" s="470"/>
      <c r="F28" s="470"/>
      <c r="G28" s="470"/>
      <c r="H28" s="470"/>
      <c r="I28" s="471"/>
    </row>
    <row r="29" spans="1:9" s="39" customFormat="1" ht="18" customHeight="1">
      <c r="A29" s="467" t="s">
        <v>553</v>
      </c>
      <c r="B29" s="468" t="s">
        <v>554</v>
      </c>
      <c r="C29" s="469"/>
      <c r="D29" s="470"/>
      <c r="E29" s="470"/>
      <c r="F29" s="470"/>
      <c r="G29" s="470"/>
      <c r="H29" s="470"/>
      <c r="I29" s="471"/>
    </row>
    <row r="30" spans="1:9" s="39" customFormat="1" ht="18" customHeight="1" thickBot="1">
      <c r="A30" s="55" t="s">
        <v>466</v>
      </c>
      <c r="B30" s="56">
        <v>70</v>
      </c>
      <c r="C30" s="57"/>
      <c r="D30" s="58">
        <f aca="true" t="shared" si="5" ref="D30:I30">D27/5818000</f>
        <v>789.1936890684084</v>
      </c>
      <c r="E30" s="58">
        <f t="shared" si="5"/>
        <v>1120.2280058439326</v>
      </c>
      <c r="F30" s="58">
        <f t="shared" si="5"/>
        <v>1530.4058812306635</v>
      </c>
      <c r="G30" s="58">
        <f t="shared" si="5"/>
        <v>684.000977827432</v>
      </c>
      <c r="H30" s="58">
        <f t="shared" si="5"/>
        <v>1909.421694912341</v>
      </c>
      <c r="I30" s="59">
        <f t="shared" si="5"/>
        <v>2214.4068590580955</v>
      </c>
    </row>
    <row r="31" spans="4:8" ht="5.25" customHeight="1">
      <c r="D31" s="60"/>
      <c r="E31" s="60"/>
      <c r="F31" s="60"/>
      <c r="G31" s="60"/>
      <c r="H31" s="60"/>
    </row>
    <row r="32" spans="1:9" ht="15">
      <c r="A32" s="17"/>
      <c r="D32" s="407"/>
      <c r="E32" s="61"/>
      <c r="F32" s="61"/>
      <c r="G32" s="407"/>
      <c r="H32" s="477" t="str">
        <f>CDKT!A107</f>
        <v>Ngày 20 tháng 01 năm 2013</v>
      </c>
      <c r="I32" s="477"/>
    </row>
    <row r="33" spans="1:9" ht="16.5" customHeight="1">
      <c r="A33" s="384" t="s">
        <v>154</v>
      </c>
      <c r="B33" s="62"/>
      <c r="D33" s="63" t="s">
        <v>118</v>
      </c>
      <c r="E33" s="63"/>
      <c r="F33" s="63"/>
      <c r="G33" s="5"/>
      <c r="H33" s="478" t="s">
        <v>524</v>
      </c>
      <c r="I33" s="478"/>
    </row>
    <row r="34" spans="1:9" ht="15">
      <c r="A34" s="385"/>
      <c r="D34" s="412"/>
      <c r="E34" s="64"/>
      <c r="F34" s="64"/>
      <c r="G34" s="5"/>
      <c r="H34" s="410"/>
      <c r="I34" s="65"/>
    </row>
    <row r="35" spans="1:9" ht="15">
      <c r="A35" s="385"/>
      <c r="D35" s="412"/>
      <c r="E35" s="64"/>
      <c r="F35" s="64"/>
      <c r="G35" s="5"/>
      <c r="H35" s="410"/>
      <c r="I35" s="65"/>
    </row>
    <row r="36" spans="1:9" ht="15">
      <c r="A36" s="385"/>
      <c r="D36" s="351"/>
      <c r="E36" s="66"/>
      <c r="F36" s="66"/>
      <c r="G36" s="5"/>
      <c r="H36" s="5"/>
      <c r="I36" s="5"/>
    </row>
    <row r="37" spans="1:9" ht="15">
      <c r="A37" s="384"/>
      <c r="B37" s="62"/>
      <c r="D37" s="66"/>
      <c r="E37" s="66"/>
      <c r="F37" s="66"/>
      <c r="G37" s="5"/>
      <c r="H37" s="5"/>
      <c r="I37" s="67"/>
    </row>
    <row r="38" spans="1:9" ht="16.5" customHeight="1">
      <c r="A38" s="386" t="s">
        <v>465</v>
      </c>
      <c r="B38" s="68"/>
      <c r="C38" s="271"/>
      <c r="D38" s="69" t="s">
        <v>119</v>
      </c>
      <c r="E38" s="69"/>
      <c r="F38" s="69"/>
      <c r="G38" s="383"/>
      <c r="H38" s="479" t="s">
        <v>120</v>
      </c>
      <c r="I38" s="479"/>
    </row>
    <row r="39" ht="15">
      <c r="D39" s="389"/>
    </row>
    <row r="40" ht="15">
      <c r="D40" s="389"/>
    </row>
    <row r="41" spans="4:7" ht="15">
      <c r="D41" s="389"/>
      <c r="G41" s="60"/>
    </row>
    <row r="42" spans="4:8" ht="15">
      <c r="D42" s="389"/>
      <c r="G42" s="60"/>
      <c r="H42" s="389"/>
    </row>
    <row r="43" ht="15">
      <c r="D43" s="389"/>
    </row>
    <row r="44" ht="15">
      <c r="D44" s="389"/>
    </row>
    <row r="45" ht="15">
      <c r="D45" s="389"/>
    </row>
    <row r="46" ht="15">
      <c r="D46" s="389"/>
    </row>
  </sheetData>
  <mergeCells count="11">
    <mergeCell ref="C7:C8"/>
    <mergeCell ref="A2:B2"/>
    <mergeCell ref="H32:I32"/>
    <mergeCell ref="H33:I33"/>
    <mergeCell ref="H38:I38"/>
    <mergeCell ref="A4:I4"/>
    <mergeCell ref="A5:I5"/>
    <mergeCell ref="A7:A8"/>
    <mergeCell ref="B7:B8"/>
    <mergeCell ref="D7:G7"/>
    <mergeCell ref="H7:I7"/>
  </mergeCells>
  <hyperlinks>
    <hyperlink ref="A9" r:id="rId1" tooltip="Click here" display="1. Doanh thu bán hàng và cung cấp dịch vụ"/>
    <hyperlink ref="A10" r:id="rId2" tooltip="Click here" display="2. Các khoản giảm trừ doanh thu"/>
    <hyperlink ref="A12" r:id="rId3" tooltip="Click here" display="4. Giá vốn hàng bán"/>
    <hyperlink ref="A14" r:id="rId4" tooltip="Click here" display="6. Doanh thu hoạt động tài chính"/>
    <hyperlink ref="A15" r:id="rId5" tooltip="Click here" display="7. Chi phí hoạt động tài chính"/>
    <hyperlink ref="A17" r:id="rId6" tooltip="Click here" display="8. Chi phí bán hàng"/>
    <hyperlink ref="A18" r:id="rId7" tooltip="Click here" display="9. Chi phí quản lý doanh nghiệp"/>
    <hyperlink ref="A20" r:id="rId8" tooltip="Click here" display="11. Thu nhập khác"/>
    <hyperlink ref="A21" r:id="rId9" tooltip="Click here" display="12. Chi phí khác"/>
  </hyperlinks>
  <printOptions horizontalCentered="1"/>
  <pageMargins left="0.2" right="0.2" top="0.63" bottom="0.24" header="0.17" footer="0.18"/>
  <pageSetup horizontalDpi="600" verticalDpi="600" orientation="landscape" paperSize="9" r:id="rId10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zoomScale="90" zoomScaleNormal="90" workbookViewId="0" topLeftCell="A10">
      <selection activeCell="I19" sqref="I19"/>
    </sheetView>
  </sheetViews>
  <sheetFormatPr defaultColWidth="9.00390625" defaultRowHeight="12.75"/>
  <cols>
    <col min="1" max="1" width="50.00390625" style="2" customWidth="1"/>
    <col min="2" max="2" width="7.00390625" style="2" customWidth="1"/>
    <col min="3" max="3" width="7.75390625" style="3" customWidth="1"/>
    <col min="4" max="4" width="18.625" style="60" customWidth="1"/>
    <col min="5" max="5" width="18.625" style="60" hidden="1" customWidth="1"/>
    <col min="6" max="6" width="18.625" style="60" customWidth="1"/>
    <col min="7" max="7" width="4.375" style="2" bestFit="1" customWidth="1"/>
    <col min="8" max="8" width="4.00390625" style="70" bestFit="1" customWidth="1"/>
    <col min="9" max="9" width="16.125" style="415" bestFit="1" customWidth="1"/>
    <col min="10" max="10" width="17.125" style="415" bestFit="1" customWidth="1"/>
    <col min="11" max="16384" width="9.125" style="2" customWidth="1"/>
  </cols>
  <sheetData>
    <row r="1" ht="15">
      <c r="A1" s="1" t="s">
        <v>542</v>
      </c>
    </row>
    <row r="2" ht="15">
      <c r="A2" s="7" t="s">
        <v>557</v>
      </c>
    </row>
    <row r="3" ht="15">
      <c r="A3" s="7" t="s">
        <v>155</v>
      </c>
    </row>
    <row r="4" ht="15">
      <c r="A4" s="7"/>
    </row>
    <row r="5" spans="1:8" ht="15">
      <c r="A5" s="7" t="s">
        <v>491</v>
      </c>
      <c r="D5" s="71" t="s">
        <v>0</v>
      </c>
      <c r="E5" s="71"/>
      <c r="F5" s="71" t="s">
        <v>0</v>
      </c>
      <c r="H5" s="70" t="s">
        <v>0</v>
      </c>
    </row>
    <row r="6" ht="15.75" thickBot="1">
      <c r="F6" s="72" t="s">
        <v>122</v>
      </c>
    </row>
    <row r="7" spans="1:10" s="76" customFormat="1" ht="45">
      <c r="A7" s="73" t="s">
        <v>123</v>
      </c>
      <c r="B7" s="74" t="s">
        <v>2</v>
      </c>
      <c r="C7" s="74" t="s">
        <v>3</v>
      </c>
      <c r="D7" s="388" t="s">
        <v>559</v>
      </c>
      <c r="E7" s="388" t="s">
        <v>543</v>
      </c>
      <c r="F7" s="257" t="s">
        <v>296</v>
      </c>
      <c r="H7" s="77"/>
      <c r="I7" s="420"/>
      <c r="J7" s="420"/>
    </row>
    <row r="8" spans="1:6" ht="15">
      <c r="A8" s="78" t="s">
        <v>156</v>
      </c>
      <c r="B8" s="79"/>
      <c r="C8" s="80"/>
      <c r="D8" s="81"/>
      <c r="E8" s="81"/>
      <c r="F8" s="387"/>
    </row>
    <row r="9" spans="1:6" ht="15">
      <c r="A9" s="82" t="s">
        <v>157</v>
      </c>
      <c r="B9" s="83" t="s">
        <v>125</v>
      </c>
      <c r="C9" s="84"/>
      <c r="D9" s="85">
        <v>15416497236</v>
      </c>
      <c r="E9" s="85">
        <v>11616868556</v>
      </c>
      <c r="F9" s="86">
        <v>16416059882</v>
      </c>
    </row>
    <row r="10" spans="1:6" ht="15">
      <c r="A10" s="82" t="s">
        <v>158</v>
      </c>
      <c r="B10" s="79"/>
      <c r="C10" s="80"/>
      <c r="D10" s="87"/>
      <c r="E10" s="87"/>
      <c r="F10" s="88"/>
    </row>
    <row r="11" spans="1:6" ht="15">
      <c r="A11" s="89" t="s">
        <v>159</v>
      </c>
      <c r="B11" s="90" t="s">
        <v>128</v>
      </c>
      <c r="C11" s="80"/>
      <c r="D11" s="311">
        <v>4950868462</v>
      </c>
      <c r="E11" s="311">
        <v>3741131744</v>
      </c>
      <c r="F11" s="312">
        <v>6953214533</v>
      </c>
    </row>
    <row r="12" spans="1:6" ht="15">
      <c r="A12" s="89" t="s">
        <v>160</v>
      </c>
      <c r="B12" s="90" t="s">
        <v>161</v>
      </c>
      <c r="C12" s="80"/>
      <c r="D12" s="311">
        <v>2815237289</v>
      </c>
      <c r="E12" s="311">
        <v>-717080923</v>
      </c>
      <c r="F12" s="312">
        <v>-1611262993</v>
      </c>
    </row>
    <row r="13" spans="1:6" ht="15">
      <c r="A13" s="89" t="s">
        <v>162</v>
      </c>
      <c r="B13" s="90" t="s">
        <v>163</v>
      </c>
      <c r="C13" s="80"/>
      <c r="D13" s="87">
        <v>0</v>
      </c>
      <c r="E13" s="87">
        <v>0</v>
      </c>
      <c r="F13" s="88">
        <v>0</v>
      </c>
    </row>
    <row r="14" spans="1:6" ht="15">
      <c r="A14" s="89" t="s">
        <v>164</v>
      </c>
      <c r="B14" s="90" t="s">
        <v>165</v>
      </c>
      <c r="C14" s="80"/>
      <c r="D14" s="311">
        <v>-8672147109</v>
      </c>
      <c r="E14" s="311">
        <v>-5000545983</v>
      </c>
      <c r="F14" s="312">
        <v>-6982749094</v>
      </c>
    </row>
    <row r="15" spans="1:6" ht="15">
      <c r="A15" s="89" t="s">
        <v>166</v>
      </c>
      <c r="B15" s="90" t="s">
        <v>167</v>
      </c>
      <c r="C15" s="80" t="s">
        <v>137</v>
      </c>
      <c r="D15" s="87">
        <v>11113533281</v>
      </c>
      <c r="E15" s="87">
        <v>10634743694</v>
      </c>
      <c r="F15" s="88">
        <v>12607757960</v>
      </c>
    </row>
    <row r="16" spans="1:6" ht="30">
      <c r="A16" s="82" t="s">
        <v>168</v>
      </c>
      <c r="B16" s="83" t="s">
        <v>169</v>
      </c>
      <c r="C16" s="84"/>
      <c r="D16" s="85">
        <v>25623989159</v>
      </c>
      <c r="E16" s="85">
        <v>20275117088</v>
      </c>
      <c r="F16" s="86">
        <v>27383020288</v>
      </c>
    </row>
    <row r="17" spans="1:6" ht="15">
      <c r="A17" s="89" t="s">
        <v>170</v>
      </c>
      <c r="B17" s="90" t="s">
        <v>171</v>
      </c>
      <c r="C17" s="80"/>
      <c r="D17" s="311">
        <v>-25056768376</v>
      </c>
      <c r="E17" s="311">
        <v>16929938439</v>
      </c>
      <c r="F17" s="312">
        <v>-17143531758</v>
      </c>
    </row>
    <row r="18" spans="1:6" ht="15">
      <c r="A18" s="89" t="s">
        <v>172</v>
      </c>
      <c r="B18" s="79">
        <v>10</v>
      </c>
      <c r="C18" s="80"/>
      <c r="D18" s="311">
        <v>18555265843</v>
      </c>
      <c r="E18" s="311">
        <v>-43620020232</v>
      </c>
      <c r="F18" s="312">
        <v>-37114651395</v>
      </c>
    </row>
    <row r="19" spans="1:6" ht="30">
      <c r="A19" s="89" t="s">
        <v>173</v>
      </c>
      <c r="B19" s="79">
        <v>11</v>
      </c>
      <c r="C19" s="80"/>
      <c r="D19" s="311">
        <v>33979156428</v>
      </c>
      <c r="E19" s="311">
        <v>45391605206</v>
      </c>
      <c r="F19" s="312">
        <v>62470162193</v>
      </c>
    </row>
    <row r="20" spans="1:6" ht="15">
      <c r="A20" s="89" t="s">
        <v>174</v>
      </c>
      <c r="B20" s="79">
        <v>12</v>
      </c>
      <c r="C20" s="80"/>
      <c r="D20" s="311">
        <v>1302167765</v>
      </c>
      <c r="E20" s="311">
        <v>-280498002</v>
      </c>
      <c r="F20" s="312">
        <v>-240456942</v>
      </c>
    </row>
    <row r="21" spans="1:6" ht="15">
      <c r="A21" s="89" t="s">
        <v>175</v>
      </c>
      <c r="B21" s="79">
        <v>13</v>
      </c>
      <c r="C21" s="80"/>
      <c r="D21" s="311">
        <v>-10937296372</v>
      </c>
      <c r="E21" s="311">
        <v>-8252935520</v>
      </c>
      <c r="F21" s="312">
        <v>-10989150918</v>
      </c>
    </row>
    <row r="22" spans="1:6" ht="15">
      <c r="A22" s="89" t="s">
        <v>176</v>
      </c>
      <c r="B22" s="79">
        <v>14</v>
      </c>
      <c r="C22" s="80" t="s">
        <v>34</v>
      </c>
      <c r="D22" s="87">
        <v>-2838553818</v>
      </c>
      <c r="E22" s="87">
        <v>-16134183</v>
      </c>
      <c r="F22" s="312">
        <v>-254712220</v>
      </c>
    </row>
    <row r="23" spans="1:6" ht="15">
      <c r="A23" s="89" t="s">
        <v>177</v>
      </c>
      <c r="B23" s="79">
        <v>15</v>
      </c>
      <c r="C23" s="80"/>
      <c r="D23" s="311">
        <v>868542866</v>
      </c>
      <c r="E23" s="311">
        <v>568243166</v>
      </c>
      <c r="F23" s="312">
        <v>7426659253</v>
      </c>
    </row>
    <row r="24" spans="1:6" ht="15">
      <c r="A24" s="89" t="s">
        <v>178</v>
      </c>
      <c r="B24" s="79">
        <v>16</v>
      </c>
      <c r="C24" s="80"/>
      <c r="D24" s="311">
        <v>-3618196977</v>
      </c>
      <c r="E24" s="311">
        <v>-142381050</v>
      </c>
      <c r="F24" s="312">
        <v>-725185374</v>
      </c>
    </row>
    <row r="25" spans="1:6" ht="15">
      <c r="A25" s="82" t="s">
        <v>179</v>
      </c>
      <c r="B25" s="84">
        <v>20</v>
      </c>
      <c r="C25" s="84"/>
      <c r="D25" s="85">
        <v>37878306518</v>
      </c>
      <c r="E25" s="85">
        <v>30852934912</v>
      </c>
      <c r="F25" s="86">
        <v>30812153127</v>
      </c>
    </row>
    <row r="26" spans="1:6" ht="15">
      <c r="A26" s="78" t="s">
        <v>180</v>
      </c>
      <c r="B26" s="79"/>
      <c r="C26" s="80"/>
      <c r="D26" s="87"/>
      <c r="E26" s="87"/>
      <c r="F26" s="88"/>
    </row>
    <row r="27" spans="1:6" ht="30">
      <c r="A27" s="91" t="s">
        <v>181</v>
      </c>
      <c r="B27" s="79">
        <v>21</v>
      </c>
      <c r="C27" s="80"/>
      <c r="D27" s="311">
        <v>-1803389819</v>
      </c>
      <c r="E27" s="311">
        <v>-2708143182</v>
      </c>
      <c r="F27" s="312">
        <v>-5305460508</v>
      </c>
    </row>
    <row r="28" spans="1:6" ht="30">
      <c r="A28" s="91" t="s">
        <v>182</v>
      </c>
      <c r="B28" s="79">
        <v>22</v>
      </c>
      <c r="C28" s="80"/>
      <c r="D28" s="311">
        <v>0</v>
      </c>
      <c r="E28" s="311">
        <v>107181819</v>
      </c>
      <c r="F28" s="312">
        <v>111727274</v>
      </c>
    </row>
    <row r="29" spans="1:6" ht="15.75" customHeight="1">
      <c r="A29" s="91" t="s">
        <v>183</v>
      </c>
      <c r="B29" s="79">
        <v>23</v>
      </c>
      <c r="C29" s="80"/>
      <c r="D29" s="311">
        <v>0</v>
      </c>
      <c r="E29" s="311">
        <v>0</v>
      </c>
      <c r="F29" s="312">
        <v>0</v>
      </c>
    </row>
    <row r="30" spans="1:6" ht="30">
      <c r="A30" s="91" t="s">
        <v>184</v>
      </c>
      <c r="B30" s="79">
        <v>24</v>
      </c>
      <c r="C30" s="80"/>
      <c r="D30" s="311">
        <v>0</v>
      </c>
      <c r="E30" s="311">
        <v>0</v>
      </c>
      <c r="F30" s="312">
        <v>0</v>
      </c>
    </row>
    <row r="31" spans="1:6" ht="15">
      <c r="A31" s="91" t="s">
        <v>185</v>
      </c>
      <c r="B31" s="79">
        <v>25</v>
      </c>
      <c r="C31" s="80"/>
      <c r="D31" s="311">
        <v>0</v>
      </c>
      <c r="E31" s="311">
        <v>0</v>
      </c>
      <c r="F31" s="312">
        <v>0</v>
      </c>
    </row>
    <row r="32" spans="1:6" ht="15">
      <c r="A32" s="91" t="s">
        <v>186</v>
      </c>
      <c r="B32" s="79">
        <v>26</v>
      </c>
      <c r="C32" s="80"/>
      <c r="D32" s="311">
        <v>0</v>
      </c>
      <c r="E32" s="311">
        <v>0</v>
      </c>
      <c r="F32" s="312">
        <v>0</v>
      </c>
    </row>
    <row r="33" spans="1:6" ht="15">
      <c r="A33" s="91" t="s">
        <v>187</v>
      </c>
      <c r="B33" s="79">
        <v>27</v>
      </c>
      <c r="C33" s="80"/>
      <c r="D33" s="311">
        <v>8672147109</v>
      </c>
      <c r="E33" s="311">
        <v>4128364164</v>
      </c>
      <c r="F33" s="312">
        <v>6142916972</v>
      </c>
    </row>
    <row r="34" spans="1:6" ht="15">
      <c r="A34" s="82" t="s">
        <v>188</v>
      </c>
      <c r="B34" s="84">
        <v>30</v>
      </c>
      <c r="C34" s="84"/>
      <c r="D34" s="85">
        <v>6868757290</v>
      </c>
      <c r="E34" s="85">
        <v>1527402801</v>
      </c>
      <c r="F34" s="86">
        <v>949183738</v>
      </c>
    </row>
    <row r="35" spans="1:6" ht="15">
      <c r="A35" s="78" t="s">
        <v>189</v>
      </c>
      <c r="B35" s="92"/>
      <c r="C35" s="84"/>
      <c r="D35" s="93"/>
      <c r="E35" s="93"/>
      <c r="F35" s="94"/>
    </row>
    <row r="36" spans="1:6" ht="30">
      <c r="A36" s="91" t="s">
        <v>190</v>
      </c>
      <c r="B36" s="79">
        <v>31</v>
      </c>
      <c r="C36" s="80" t="s">
        <v>102</v>
      </c>
      <c r="D36" s="311"/>
      <c r="E36" s="311">
        <v>0</v>
      </c>
      <c r="F36" s="312">
        <v>0</v>
      </c>
    </row>
    <row r="37" spans="1:6" ht="30">
      <c r="A37" s="91" t="s">
        <v>191</v>
      </c>
      <c r="B37" s="79">
        <v>32</v>
      </c>
      <c r="C37" s="80"/>
      <c r="D37" s="311"/>
      <c r="E37" s="311">
        <v>0</v>
      </c>
      <c r="F37" s="312">
        <v>0</v>
      </c>
    </row>
    <row r="38" spans="1:6" ht="15">
      <c r="A38" s="91" t="s">
        <v>192</v>
      </c>
      <c r="B38" s="79">
        <v>33</v>
      </c>
      <c r="C38" s="80"/>
      <c r="D38" s="311">
        <v>108859093982</v>
      </c>
      <c r="E38" s="311">
        <v>92588000831</v>
      </c>
      <c r="F38" s="312">
        <v>122230204993</v>
      </c>
    </row>
    <row r="39" spans="1:6" ht="15">
      <c r="A39" s="91" t="s">
        <v>193</v>
      </c>
      <c r="B39" s="79">
        <v>34</v>
      </c>
      <c r="C39" s="80"/>
      <c r="D39" s="311">
        <v>-128460543883</v>
      </c>
      <c r="E39" s="311">
        <v>-139629918504</v>
      </c>
      <c r="F39" s="312">
        <v>-164647764239</v>
      </c>
    </row>
    <row r="40" spans="1:6" ht="15">
      <c r="A40" s="91" t="s">
        <v>194</v>
      </c>
      <c r="B40" s="79">
        <v>35</v>
      </c>
      <c r="C40" s="80"/>
      <c r="D40" s="311">
        <v>0</v>
      </c>
      <c r="E40" s="311">
        <v>0</v>
      </c>
      <c r="F40" s="312">
        <v>0</v>
      </c>
    </row>
    <row r="41" spans="1:6" ht="15">
      <c r="A41" s="375" t="s">
        <v>195</v>
      </c>
      <c r="B41" s="79">
        <v>36</v>
      </c>
      <c r="C41" s="80" t="s">
        <v>102</v>
      </c>
      <c r="D41" s="87">
        <v>-6981600000</v>
      </c>
      <c r="E41" s="87">
        <v>-5345400000</v>
      </c>
      <c r="F41" s="88">
        <v>-1745400000</v>
      </c>
    </row>
    <row r="42" spans="1:6" ht="15">
      <c r="A42" s="82" t="s">
        <v>196</v>
      </c>
      <c r="B42" s="84">
        <v>40</v>
      </c>
      <c r="C42" s="84"/>
      <c r="D42" s="85">
        <v>-26583049901</v>
      </c>
      <c r="E42" s="85">
        <v>-52387317673</v>
      </c>
      <c r="F42" s="86">
        <v>-44162959246</v>
      </c>
    </row>
    <row r="43" spans="1:6" ht="15">
      <c r="A43" s="78" t="s">
        <v>197</v>
      </c>
      <c r="B43" s="84">
        <v>50</v>
      </c>
      <c r="C43" s="84"/>
      <c r="D43" s="93">
        <v>18164013907</v>
      </c>
      <c r="E43" s="93">
        <v>-20006979960</v>
      </c>
      <c r="F43" s="94">
        <v>-12401622381</v>
      </c>
    </row>
    <row r="44" spans="1:6" ht="15">
      <c r="A44" s="78" t="s">
        <v>198</v>
      </c>
      <c r="B44" s="84">
        <v>60</v>
      </c>
      <c r="C44" s="84"/>
      <c r="D44" s="313">
        <v>10882308940</v>
      </c>
      <c r="E44" s="313">
        <v>23283931321</v>
      </c>
      <c r="F44" s="314">
        <v>23283931321</v>
      </c>
    </row>
    <row r="45" spans="1:6" ht="15.75" customHeight="1">
      <c r="A45" s="91" t="s">
        <v>199</v>
      </c>
      <c r="B45" s="79">
        <v>61</v>
      </c>
      <c r="C45" s="80"/>
      <c r="D45" s="311">
        <v>0</v>
      </c>
      <c r="E45" s="311"/>
      <c r="F45" s="312">
        <v>0</v>
      </c>
    </row>
    <row r="46" spans="1:6" ht="15.75" thickBot="1">
      <c r="A46" s="95" t="s">
        <v>200</v>
      </c>
      <c r="B46" s="96">
        <v>70</v>
      </c>
      <c r="C46" s="97"/>
      <c r="D46" s="98">
        <v>29046322847</v>
      </c>
      <c r="E46" s="98">
        <v>3276951361</v>
      </c>
      <c r="F46" s="99">
        <v>10882308940</v>
      </c>
    </row>
    <row r="48" spans="1:6" ht="15">
      <c r="A48" s="17" t="str">
        <f>'KQKD (1)'!A27</f>
        <v>Ngày 20 tháng 01 năm 2013</v>
      </c>
      <c r="D48" s="4"/>
      <c r="E48" s="4"/>
      <c r="F48" s="5"/>
    </row>
    <row r="49" spans="1:6" ht="15">
      <c r="A49" s="17"/>
      <c r="D49" s="4"/>
      <c r="E49" s="4"/>
      <c r="F49" s="5"/>
    </row>
    <row r="50" spans="1:7" ht="15">
      <c r="A50" s="17"/>
      <c r="D50" s="4"/>
      <c r="E50" s="4"/>
      <c r="F50" s="5"/>
      <c r="G50" s="5"/>
    </row>
    <row r="51" spans="1:7" ht="15">
      <c r="A51" s="17"/>
      <c r="D51" s="4"/>
      <c r="E51" s="4"/>
      <c r="F51" s="5"/>
      <c r="G51" s="5"/>
    </row>
    <row r="52" spans="1:6" ht="15">
      <c r="A52" s="17"/>
      <c r="B52" s="11"/>
      <c r="D52" s="4"/>
      <c r="E52" s="4"/>
      <c r="F52" s="6"/>
    </row>
    <row r="53" spans="1:6" ht="15">
      <c r="A53" s="18" t="s">
        <v>117</v>
      </c>
      <c r="B53" s="18" t="s">
        <v>118</v>
      </c>
      <c r="D53" s="4"/>
      <c r="E53" s="4"/>
      <c r="F53" s="67" t="s">
        <v>524</v>
      </c>
    </row>
    <row r="54" spans="1:6" ht="15">
      <c r="A54" s="19" t="s">
        <v>121</v>
      </c>
      <c r="B54" s="19" t="s">
        <v>119</v>
      </c>
      <c r="D54" s="4"/>
      <c r="E54" s="4"/>
      <c r="F54" s="100" t="s">
        <v>120</v>
      </c>
    </row>
  </sheetData>
  <hyperlinks>
    <hyperlink ref="A41" r:id="rId1" tooltip="Click here" display="6. Cổ tức, lợi nhuận đã trả cho chủ sở hữu"/>
  </hyperlinks>
  <printOptions horizontalCentered="1"/>
  <pageMargins left="0.42" right="0.25" top="0.22" bottom="0.33" header="0.17" footer="0.21"/>
  <pageSetup horizontalDpi="600" verticalDpi="600" orientation="portrait" paperSize="9" scale="85" r:id="rId2"/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263"/>
  <sheetViews>
    <sheetView zoomScale="90" zoomScaleNormal="90" workbookViewId="0" topLeftCell="A1">
      <selection activeCell="H19" sqref="H19"/>
    </sheetView>
  </sheetViews>
  <sheetFormatPr defaultColWidth="9.00390625" defaultRowHeight="12.75"/>
  <cols>
    <col min="1" max="1" width="52.125" style="104" customWidth="1"/>
    <col min="2" max="2" width="3.00390625" style="102" hidden="1" customWidth="1"/>
    <col min="3" max="4" width="17.75390625" style="102" hidden="1" customWidth="1"/>
    <col min="5" max="6" width="24.625" style="103" customWidth="1"/>
    <col min="7" max="7" width="2.125" style="104" customWidth="1"/>
    <col min="8" max="8" width="32.00390625" style="422" customWidth="1"/>
    <col min="9" max="10" width="22.375" style="423" customWidth="1"/>
    <col min="11" max="11" width="5.375" style="422" customWidth="1"/>
    <col min="12" max="13" width="24.625" style="103" hidden="1" customWidth="1"/>
    <col min="14" max="35" width="9.125" style="422" customWidth="1"/>
    <col min="36" max="16384" width="9.125" style="424" customWidth="1"/>
  </cols>
  <sheetData>
    <row r="1" ht="15">
      <c r="A1" s="101" t="s">
        <v>525</v>
      </c>
    </row>
    <row r="2" ht="15">
      <c r="A2" s="7" t="s">
        <v>557</v>
      </c>
    </row>
    <row r="3" ht="15">
      <c r="A3" s="7"/>
    </row>
    <row r="4" ht="15">
      <c r="A4" s="7" t="s">
        <v>491</v>
      </c>
    </row>
    <row r="5" spans="6:13" ht="15.75" thickBot="1">
      <c r="F5" s="105" t="s">
        <v>122</v>
      </c>
      <c r="M5" s="105"/>
    </row>
    <row r="6" spans="1:13" ht="15">
      <c r="A6" s="106" t="s">
        <v>201</v>
      </c>
      <c r="B6" s="107"/>
      <c r="C6" s="108" t="s">
        <v>4</v>
      </c>
      <c r="D6" s="109" t="s">
        <v>5</v>
      </c>
      <c r="E6" s="110" t="s">
        <v>6</v>
      </c>
      <c r="F6" s="111" t="s">
        <v>7</v>
      </c>
      <c r="L6" s="110"/>
      <c r="M6" s="111"/>
    </row>
    <row r="7" spans="1:13" ht="15">
      <c r="A7" s="112" t="s">
        <v>202</v>
      </c>
      <c r="B7" s="113"/>
      <c r="C7" s="102">
        <v>18423918</v>
      </c>
      <c r="D7" s="114"/>
      <c r="E7" s="292">
        <f>9435839+8941857+46222</f>
        <v>18423918</v>
      </c>
      <c r="F7" s="473">
        <f>33858897+1972689+51967107</f>
        <v>87798693</v>
      </c>
      <c r="L7" s="425"/>
      <c r="M7" s="426"/>
    </row>
    <row r="8" spans="1:13" ht="15">
      <c r="A8" s="115" t="s">
        <v>203</v>
      </c>
      <c r="B8" s="113"/>
      <c r="C8" s="102">
        <v>29027898929</v>
      </c>
      <c r="D8" s="114"/>
      <c r="E8" s="292">
        <f>28960314461+45084654+22499814</f>
        <v>29027898929</v>
      </c>
      <c r="F8" s="315">
        <f>10454891527+198109319+141498401+11000</f>
        <v>10794510247</v>
      </c>
      <c r="L8" s="425"/>
      <c r="M8" s="426"/>
    </row>
    <row r="9" spans="1:13" ht="15">
      <c r="A9" s="115" t="s">
        <v>204</v>
      </c>
      <c r="B9" s="116"/>
      <c r="C9" s="117">
        <v>0</v>
      </c>
      <c r="D9" s="118"/>
      <c r="E9" s="316">
        <v>0</v>
      </c>
      <c r="F9" s="317">
        <v>0</v>
      </c>
      <c r="L9" s="427"/>
      <c r="M9" s="428"/>
    </row>
    <row r="10" spans="1:13" ht="15.75" thickBot="1">
      <c r="A10" s="119" t="s">
        <v>205</v>
      </c>
      <c r="B10" s="120"/>
      <c r="C10" s="121">
        <v>29046322847</v>
      </c>
      <c r="D10" s="122">
        <v>0</v>
      </c>
      <c r="E10" s="123">
        <v>29046322847</v>
      </c>
      <c r="F10" s="124">
        <v>10882308940</v>
      </c>
      <c r="L10" s="123"/>
      <c r="M10" s="124"/>
    </row>
    <row r="12" spans="6:13" ht="15.75" thickBot="1">
      <c r="F12" s="105" t="s">
        <v>122</v>
      </c>
      <c r="M12" s="105"/>
    </row>
    <row r="13" spans="1:13" ht="15">
      <c r="A13" s="106" t="s">
        <v>206</v>
      </c>
      <c r="B13" s="107"/>
      <c r="C13" s="108" t="s">
        <v>4</v>
      </c>
      <c r="D13" s="109" t="s">
        <v>5</v>
      </c>
      <c r="E13" s="110" t="s">
        <v>6</v>
      </c>
      <c r="F13" s="111" t="s">
        <v>7</v>
      </c>
      <c r="L13" s="110"/>
      <c r="M13" s="111"/>
    </row>
    <row r="14" spans="1:13" ht="15">
      <c r="A14" s="112" t="s">
        <v>207</v>
      </c>
      <c r="B14" s="113"/>
      <c r="C14" s="102">
        <v>0</v>
      </c>
      <c r="D14" s="114"/>
      <c r="E14" s="292">
        <v>0</v>
      </c>
      <c r="F14" s="315">
        <v>0</v>
      </c>
      <c r="L14" s="425"/>
      <c r="M14" s="426"/>
    </row>
    <row r="15" spans="1:13" ht="15">
      <c r="A15" s="115" t="s">
        <v>208</v>
      </c>
      <c r="B15" s="113"/>
      <c r="C15" s="102">
        <v>1000000000</v>
      </c>
      <c r="D15" s="114"/>
      <c r="E15" s="292">
        <v>1000000000</v>
      </c>
      <c r="F15" s="315">
        <v>0</v>
      </c>
      <c r="L15" s="425"/>
      <c r="M15" s="426"/>
    </row>
    <row r="16" spans="1:13" ht="15">
      <c r="A16" s="115" t="s">
        <v>209</v>
      </c>
      <c r="B16" s="116"/>
      <c r="C16" s="117">
        <v>0</v>
      </c>
      <c r="D16" s="118"/>
      <c r="E16" s="316">
        <v>0</v>
      </c>
      <c r="F16" s="317">
        <v>0</v>
      </c>
      <c r="L16" s="427"/>
      <c r="M16" s="428"/>
    </row>
    <row r="17" spans="1:13" ht="15.75" thickBot="1">
      <c r="A17" s="119" t="s">
        <v>205</v>
      </c>
      <c r="B17" s="120"/>
      <c r="C17" s="121">
        <v>1000000000</v>
      </c>
      <c r="D17" s="122">
        <v>0</v>
      </c>
      <c r="E17" s="123">
        <v>1000000000</v>
      </c>
      <c r="F17" s="124">
        <v>0</v>
      </c>
      <c r="L17" s="123"/>
      <c r="M17" s="124"/>
    </row>
    <row r="18" spans="1:13" ht="15">
      <c r="A18" s="125"/>
      <c r="B18" s="126"/>
      <c r="C18" s="127"/>
      <c r="D18" s="127"/>
      <c r="E18" s="128"/>
      <c r="F18" s="128"/>
      <c r="L18" s="128"/>
      <c r="M18" s="128"/>
    </row>
    <row r="19" spans="6:13" ht="15.75" thickBot="1">
      <c r="F19" s="105" t="s">
        <v>122</v>
      </c>
      <c r="M19" s="105"/>
    </row>
    <row r="20" spans="1:13" ht="15">
      <c r="A20" s="106" t="s">
        <v>210</v>
      </c>
      <c r="B20" s="107"/>
      <c r="C20" s="108" t="s">
        <v>4</v>
      </c>
      <c r="D20" s="109" t="s">
        <v>5</v>
      </c>
      <c r="E20" s="110" t="s">
        <v>6</v>
      </c>
      <c r="F20" s="111" t="s">
        <v>7</v>
      </c>
      <c r="L20" s="110"/>
      <c r="M20" s="111"/>
    </row>
    <row r="21" spans="1:13" ht="15">
      <c r="A21" s="129" t="s">
        <v>211</v>
      </c>
      <c r="B21" s="113"/>
      <c r="C21" s="102">
        <v>0</v>
      </c>
      <c r="D21" s="114">
        <v>0</v>
      </c>
      <c r="E21" s="130">
        <v>0</v>
      </c>
      <c r="F21" s="131">
        <v>0</v>
      </c>
      <c r="L21" s="130"/>
      <c r="M21" s="131"/>
    </row>
    <row r="22" spans="1:13" ht="15">
      <c r="A22" s="129" t="s">
        <v>212</v>
      </c>
      <c r="B22" s="116"/>
      <c r="C22" s="117">
        <v>0</v>
      </c>
      <c r="D22" s="118">
        <v>0</v>
      </c>
      <c r="E22" s="132">
        <v>0</v>
      </c>
      <c r="F22" s="317">
        <v>0</v>
      </c>
      <c r="L22" s="132"/>
      <c r="M22" s="428"/>
    </row>
    <row r="23" spans="1:13" ht="15.75" thickBot="1">
      <c r="A23" s="119" t="s">
        <v>205</v>
      </c>
      <c r="B23" s="120"/>
      <c r="C23" s="121">
        <v>0</v>
      </c>
      <c r="D23" s="122">
        <v>0</v>
      </c>
      <c r="E23" s="123">
        <v>0</v>
      </c>
      <c r="F23" s="124">
        <v>0</v>
      </c>
      <c r="L23" s="123"/>
      <c r="M23" s="124"/>
    </row>
    <row r="24" spans="1:13" ht="15">
      <c r="A24" s="125"/>
      <c r="B24" s="126"/>
      <c r="C24" s="127"/>
      <c r="D24" s="127"/>
      <c r="E24" s="128"/>
      <c r="F24" s="128"/>
      <c r="L24" s="128"/>
      <c r="M24" s="128"/>
    </row>
    <row r="25" spans="1:13" ht="15.75" thickBot="1">
      <c r="A25" s="125"/>
      <c r="B25" s="126"/>
      <c r="C25" s="127"/>
      <c r="D25" s="127"/>
      <c r="E25" s="128"/>
      <c r="F25" s="105" t="s">
        <v>122</v>
      </c>
      <c r="L25" s="128"/>
      <c r="M25" s="105"/>
    </row>
    <row r="26" spans="1:13" ht="15">
      <c r="A26" s="133" t="s">
        <v>213</v>
      </c>
      <c r="B26" s="107"/>
      <c r="C26" s="108" t="s">
        <v>4</v>
      </c>
      <c r="D26" s="109" t="s">
        <v>5</v>
      </c>
      <c r="E26" s="110" t="s">
        <v>6</v>
      </c>
      <c r="F26" s="111" t="s">
        <v>7</v>
      </c>
      <c r="L26" s="110"/>
      <c r="M26" s="111"/>
    </row>
    <row r="27" spans="1:13" ht="15">
      <c r="A27" s="129" t="s">
        <v>214</v>
      </c>
      <c r="B27" s="113"/>
      <c r="C27" s="102">
        <v>0</v>
      </c>
      <c r="D27" s="114">
        <v>0</v>
      </c>
      <c r="E27" s="130">
        <v>0</v>
      </c>
      <c r="F27" s="315">
        <v>0</v>
      </c>
      <c r="L27" s="130"/>
      <c r="M27" s="426"/>
    </row>
    <row r="28" spans="1:13" ht="15">
      <c r="A28" s="129" t="s">
        <v>215</v>
      </c>
      <c r="B28" s="113"/>
      <c r="C28" s="102">
        <v>0</v>
      </c>
      <c r="D28" s="114">
        <v>0</v>
      </c>
      <c r="E28" s="130">
        <v>0</v>
      </c>
      <c r="F28" s="315">
        <v>0</v>
      </c>
      <c r="L28" s="130"/>
      <c r="M28" s="426"/>
    </row>
    <row r="29" spans="1:13" ht="15">
      <c r="A29" s="134" t="s">
        <v>216</v>
      </c>
      <c r="B29" s="113"/>
      <c r="C29" s="102">
        <v>0</v>
      </c>
      <c r="D29" s="114"/>
      <c r="E29" s="292">
        <v>0</v>
      </c>
      <c r="F29" s="315">
        <v>0</v>
      </c>
      <c r="L29" s="425"/>
      <c r="M29" s="426"/>
    </row>
    <row r="30" spans="1:13" ht="15">
      <c r="A30" s="129" t="s">
        <v>217</v>
      </c>
      <c r="B30" s="113"/>
      <c r="C30" s="102">
        <v>0</v>
      </c>
      <c r="D30" s="114">
        <v>0</v>
      </c>
      <c r="E30" s="130">
        <v>0</v>
      </c>
      <c r="F30" s="131">
        <v>0</v>
      </c>
      <c r="L30" s="130"/>
      <c r="M30" s="131"/>
    </row>
    <row r="31" spans="1:13" ht="15">
      <c r="A31" s="129" t="s">
        <v>218</v>
      </c>
      <c r="B31" s="113"/>
      <c r="C31" s="102">
        <v>2126748214</v>
      </c>
      <c r="D31" s="114">
        <v>0</v>
      </c>
      <c r="E31" s="130">
        <v>2126748214</v>
      </c>
      <c r="F31" s="315">
        <v>1915947145</v>
      </c>
      <c r="L31" s="130"/>
      <c r="M31" s="426"/>
    </row>
    <row r="32" spans="1:13" ht="15.75" thickBot="1">
      <c r="A32" s="119" t="s">
        <v>205</v>
      </c>
      <c r="B32" s="120"/>
      <c r="C32" s="121">
        <v>2126748214</v>
      </c>
      <c r="D32" s="122">
        <v>0</v>
      </c>
      <c r="E32" s="123">
        <v>2126748214</v>
      </c>
      <c r="F32" s="124">
        <v>1915947145</v>
      </c>
      <c r="L32" s="123"/>
      <c r="M32" s="124"/>
    </row>
    <row r="33" spans="1:13" ht="15">
      <c r="A33" s="125"/>
      <c r="B33" s="126"/>
      <c r="C33" s="127"/>
      <c r="D33" s="127"/>
      <c r="E33" s="128"/>
      <c r="F33" s="128"/>
      <c r="L33" s="128"/>
      <c r="M33" s="128"/>
    </row>
    <row r="34" spans="1:13" ht="15.75" thickBot="1">
      <c r="A34" s="125"/>
      <c r="B34" s="126"/>
      <c r="C34" s="127"/>
      <c r="D34" s="127"/>
      <c r="E34" s="128"/>
      <c r="F34" s="105" t="s">
        <v>122</v>
      </c>
      <c r="L34" s="128"/>
      <c r="M34" s="105"/>
    </row>
    <row r="35" spans="1:13" ht="15">
      <c r="A35" s="133" t="s">
        <v>219</v>
      </c>
      <c r="B35" s="107"/>
      <c r="C35" s="108" t="s">
        <v>4</v>
      </c>
      <c r="D35" s="109" t="s">
        <v>5</v>
      </c>
      <c r="E35" s="110" t="s">
        <v>6</v>
      </c>
      <c r="F35" s="111" t="s">
        <v>7</v>
      </c>
      <c r="L35" s="110"/>
      <c r="M35" s="111"/>
    </row>
    <row r="36" spans="1:13" ht="15">
      <c r="A36" s="112" t="s">
        <v>220</v>
      </c>
      <c r="B36" s="113"/>
      <c r="C36" s="102">
        <v>0</v>
      </c>
      <c r="D36" s="114"/>
      <c r="E36" s="292">
        <v>0</v>
      </c>
      <c r="F36" s="292" t="s">
        <v>462</v>
      </c>
      <c r="L36" s="425"/>
      <c r="M36" s="426"/>
    </row>
    <row r="37" spans="1:13" ht="15">
      <c r="A37" s="112" t="s">
        <v>221</v>
      </c>
      <c r="B37" s="113"/>
      <c r="C37" s="102">
        <v>0</v>
      </c>
      <c r="D37" s="114"/>
      <c r="E37" s="292">
        <v>0</v>
      </c>
      <c r="F37" s="292">
        <f>1047923488+149405197</f>
        <v>1197328685</v>
      </c>
      <c r="L37" s="425"/>
      <c r="M37" s="426"/>
    </row>
    <row r="38" spans="1:13" ht="15">
      <c r="A38" s="112" t="s">
        <v>222</v>
      </c>
      <c r="B38" s="113"/>
      <c r="C38" s="102">
        <v>0</v>
      </c>
      <c r="D38" s="114"/>
      <c r="E38" s="292">
        <v>0</v>
      </c>
      <c r="F38" s="292">
        <v>0</v>
      </c>
      <c r="L38" s="425"/>
      <c r="M38" s="426"/>
    </row>
    <row r="39" spans="1:13" ht="15">
      <c r="A39" s="112" t="s">
        <v>223</v>
      </c>
      <c r="B39" s="113"/>
      <c r="C39" s="102">
        <v>294368813302</v>
      </c>
      <c r="D39" s="114"/>
      <c r="E39" s="292">
        <f>275458212103+18910601199</f>
        <v>294368813302</v>
      </c>
      <c r="F39" s="292">
        <f>319335797407+12623077761-72000000-15123744-20176373737</f>
        <v>311695377687</v>
      </c>
      <c r="L39" s="425"/>
      <c r="M39" s="426"/>
    </row>
    <row r="40" spans="1:13" ht="15">
      <c r="A40" s="112" t="s">
        <v>224</v>
      </c>
      <c r="B40" s="113"/>
      <c r="C40" s="102">
        <v>0</v>
      </c>
      <c r="D40" s="114"/>
      <c r="E40" s="292">
        <v>0</v>
      </c>
      <c r="F40" s="292">
        <v>31372773</v>
      </c>
      <c r="L40" s="425"/>
      <c r="M40" s="426"/>
    </row>
    <row r="41" spans="1:13" ht="15">
      <c r="A41" s="112" t="s">
        <v>225</v>
      </c>
      <c r="B41" s="113"/>
      <c r="C41" s="102">
        <v>0</v>
      </c>
      <c r="D41" s="114"/>
      <c r="E41" s="292">
        <v>0</v>
      </c>
      <c r="F41" s="292">
        <v>0</v>
      </c>
      <c r="L41" s="425"/>
      <c r="M41" s="426"/>
    </row>
    <row r="42" spans="1:13" ht="15">
      <c r="A42" s="112" t="s">
        <v>226</v>
      </c>
      <c r="B42" s="113"/>
      <c r="C42" s="102">
        <v>0</v>
      </c>
      <c r="D42" s="114"/>
      <c r="E42" s="292">
        <v>0</v>
      </c>
      <c r="F42" s="292">
        <v>0</v>
      </c>
      <c r="L42" s="425"/>
      <c r="M42" s="426"/>
    </row>
    <row r="43" spans="1:13" ht="15">
      <c r="A43" s="112" t="s">
        <v>227</v>
      </c>
      <c r="B43" s="113"/>
      <c r="C43" s="102">
        <v>0</v>
      </c>
      <c r="D43" s="114"/>
      <c r="E43" s="292">
        <v>0</v>
      </c>
      <c r="F43" s="292">
        <v>0</v>
      </c>
      <c r="L43" s="425"/>
      <c r="M43" s="426"/>
    </row>
    <row r="44" spans="1:13" ht="15">
      <c r="A44" s="112" t="s">
        <v>228</v>
      </c>
      <c r="B44" s="113"/>
      <c r="C44" s="102">
        <v>0</v>
      </c>
      <c r="D44" s="114"/>
      <c r="E44" s="292">
        <v>0</v>
      </c>
      <c r="F44" s="292">
        <v>0</v>
      </c>
      <c r="L44" s="425"/>
      <c r="M44" s="426"/>
    </row>
    <row r="45" spans="1:13" ht="15.75" thickBot="1">
      <c r="A45" s="119" t="s">
        <v>229</v>
      </c>
      <c r="B45" s="120"/>
      <c r="C45" s="121">
        <v>294368813302</v>
      </c>
      <c r="D45" s="122">
        <v>0</v>
      </c>
      <c r="E45" s="123">
        <v>294368813302</v>
      </c>
      <c r="F45" s="135">
        <f>SUM(F36:F44)</f>
        <v>312924079145</v>
      </c>
      <c r="L45" s="123"/>
      <c r="M45" s="135"/>
    </row>
    <row r="46" spans="1:13" ht="15">
      <c r="A46" s="136" t="s">
        <v>230</v>
      </c>
      <c r="B46" s="137"/>
      <c r="E46" s="138"/>
      <c r="F46" s="138"/>
      <c r="L46" s="138"/>
      <c r="M46" s="138"/>
    </row>
    <row r="47" spans="1:13" ht="15.75" thickBot="1">
      <c r="A47" s="136"/>
      <c r="B47" s="137"/>
      <c r="E47" s="138"/>
      <c r="F47" s="105" t="s">
        <v>122</v>
      </c>
      <c r="L47" s="138"/>
      <c r="M47" s="105"/>
    </row>
    <row r="48" spans="1:13" ht="15">
      <c r="A48" s="133" t="s">
        <v>231</v>
      </c>
      <c r="B48" s="107"/>
      <c r="C48" s="108" t="s">
        <v>4</v>
      </c>
      <c r="D48" s="109" t="s">
        <v>5</v>
      </c>
      <c r="E48" s="110" t="s">
        <v>6</v>
      </c>
      <c r="F48" s="111" t="s">
        <v>7</v>
      </c>
      <c r="L48" s="110"/>
      <c r="M48" s="111"/>
    </row>
    <row r="49" spans="1:13" ht="15">
      <c r="A49" s="129" t="s">
        <v>232</v>
      </c>
      <c r="B49" s="137"/>
      <c r="C49" s="102">
        <v>0</v>
      </c>
      <c r="D49" s="114">
        <v>0</v>
      </c>
      <c r="E49" s="130">
        <v>0</v>
      </c>
      <c r="F49" s="131">
        <v>0</v>
      </c>
      <c r="G49" s="139"/>
      <c r="H49" s="423"/>
      <c r="L49" s="130"/>
      <c r="M49" s="131"/>
    </row>
    <row r="50" spans="1:13" ht="15">
      <c r="A50" s="129" t="s">
        <v>233</v>
      </c>
      <c r="B50" s="137"/>
      <c r="C50" s="102">
        <v>0</v>
      </c>
      <c r="D50" s="114">
        <v>0</v>
      </c>
      <c r="E50" s="130">
        <v>0</v>
      </c>
      <c r="F50" s="315">
        <v>0</v>
      </c>
      <c r="G50" s="139"/>
      <c r="H50" s="423"/>
      <c r="L50" s="130"/>
      <c r="M50" s="426"/>
    </row>
    <row r="51" spans="1:13" ht="15.75" thickBot="1">
      <c r="A51" s="119" t="s">
        <v>205</v>
      </c>
      <c r="B51" s="140"/>
      <c r="C51" s="141">
        <v>0</v>
      </c>
      <c r="D51" s="142">
        <v>0</v>
      </c>
      <c r="E51" s="143">
        <v>0</v>
      </c>
      <c r="F51" s="144">
        <v>0</v>
      </c>
      <c r="G51" s="139"/>
      <c r="H51" s="423"/>
      <c r="L51" s="143"/>
      <c r="M51" s="144"/>
    </row>
    <row r="52" spans="1:13" ht="15">
      <c r="A52" s="145"/>
      <c r="B52" s="126"/>
      <c r="C52" s="127"/>
      <c r="D52" s="127"/>
      <c r="E52" s="128"/>
      <c r="F52" s="128"/>
      <c r="G52" s="139"/>
      <c r="H52" s="423"/>
      <c r="L52" s="128"/>
      <c r="M52" s="128"/>
    </row>
    <row r="53" spans="1:13" ht="15.75" thickBot="1">
      <c r="A53" s="145"/>
      <c r="B53" s="126"/>
      <c r="C53" s="127"/>
      <c r="D53" s="127"/>
      <c r="E53" s="128"/>
      <c r="F53" s="105" t="s">
        <v>122</v>
      </c>
      <c r="G53" s="139"/>
      <c r="H53" s="423"/>
      <c r="L53" s="128"/>
      <c r="M53" s="105"/>
    </row>
    <row r="54" spans="1:13" ht="15">
      <c r="A54" s="133" t="s">
        <v>234</v>
      </c>
      <c r="B54" s="107"/>
      <c r="C54" s="108" t="s">
        <v>4</v>
      </c>
      <c r="D54" s="109" t="s">
        <v>5</v>
      </c>
      <c r="E54" s="110" t="s">
        <v>6</v>
      </c>
      <c r="F54" s="111" t="s">
        <v>7</v>
      </c>
      <c r="L54" s="110"/>
      <c r="M54" s="111"/>
    </row>
    <row r="55" spans="1:13" ht="15">
      <c r="A55" s="129" t="s">
        <v>235</v>
      </c>
      <c r="B55" s="113"/>
      <c r="C55" s="102">
        <v>0</v>
      </c>
      <c r="D55" s="114">
        <v>0</v>
      </c>
      <c r="E55" s="130">
        <v>0</v>
      </c>
      <c r="F55" s="315">
        <v>0</v>
      </c>
      <c r="L55" s="130"/>
      <c r="M55" s="426"/>
    </row>
    <row r="56" spans="1:13" ht="15">
      <c r="A56" s="129" t="s">
        <v>236</v>
      </c>
      <c r="B56" s="113"/>
      <c r="C56" s="102">
        <v>0</v>
      </c>
      <c r="D56" s="114">
        <v>0</v>
      </c>
      <c r="E56" s="130">
        <v>0</v>
      </c>
      <c r="F56" s="315">
        <v>0</v>
      </c>
      <c r="L56" s="130"/>
      <c r="M56" s="426"/>
    </row>
    <row r="57" spans="1:13" ht="15">
      <c r="A57" s="129" t="s">
        <v>237</v>
      </c>
      <c r="B57" s="113"/>
      <c r="C57" s="102">
        <v>0</v>
      </c>
      <c r="D57" s="114">
        <v>0</v>
      </c>
      <c r="E57" s="130">
        <v>0</v>
      </c>
      <c r="F57" s="131">
        <v>0</v>
      </c>
      <c r="L57" s="130"/>
      <c r="M57" s="131"/>
    </row>
    <row r="58" spans="1:13" ht="15">
      <c r="A58" s="129" t="s">
        <v>238</v>
      </c>
      <c r="B58" s="113"/>
      <c r="C58" s="102">
        <v>0</v>
      </c>
      <c r="D58" s="114">
        <v>0</v>
      </c>
      <c r="E58" s="130">
        <v>0</v>
      </c>
      <c r="F58" s="315">
        <v>0</v>
      </c>
      <c r="L58" s="130"/>
      <c r="M58" s="426"/>
    </row>
    <row r="59" spans="1:13" ht="15.75" thickBot="1">
      <c r="A59" s="119" t="s">
        <v>205</v>
      </c>
      <c r="B59" s="120"/>
      <c r="C59" s="121">
        <v>0</v>
      </c>
      <c r="D59" s="122">
        <v>0</v>
      </c>
      <c r="E59" s="123">
        <v>0</v>
      </c>
      <c r="F59" s="124">
        <v>0</v>
      </c>
      <c r="L59" s="123"/>
      <c r="M59" s="124"/>
    </row>
    <row r="61" spans="6:13" ht="15.75" thickBot="1">
      <c r="F61" s="105" t="s">
        <v>122</v>
      </c>
      <c r="M61" s="105"/>
    </row>
    <row r="62" spans="1:13" ht="15">
      <c r="A62" s="106" t="s">
        <v>239</v>
      </c>
      <c r="B62" s="107"/>
      <c r="C62" s="108" t="s">
        <v>4</v>
      </c>
      <c r="D62" s="109" t="s">
        <v>5</v>
      </c>
      <c r="E62" s="110" t="s">
        <v>6</v>
      </c>
      <c r="F62" s="111" t="s">
        <v>7</v>
      </c>
      <c r="H62" s="429" t="s">
        <v>526</v>
      </c>
      <c r="I62" s="430" t="s">
        <v>6</v>
      </c>
      <c r="J62" s="430" t="s">
        <v>7</v>
      </c>
      <c r="L62" s="110"/>
      <c r="M62" s="111"/>
    </row>
    <row r="63" spans="1:35" s="433" customFormat="1" ht="15" thickBot="1">
      <c r="A63" s="146" t="s">
        <v>240</v>
      </c>
      <c r="B63" s="120"/>
      <c r="C63" s="121">
        <v>11875759566</v>
      </c>
      <c r="D63" s="122"/>
      <c r="E63" s="123">
        <v>11875759566</v>
      </c>
      <c r="F63" s="124">
        <v>10218066111</v>
      </c>
      <c r="G63" s="101"/>
      <c r="H63" s="431" t="s">
        <v>527</v>
      </c>
      <c r="I63" s="432">
        <f>SUM(I64:I85)</f>
        <v>11875759566</v>
      </c>
      <c r="J63" s="432">
        <f>SUM(J64:J85)</f>
        <v>10218066111</v>
      </c>
      <c r="K63" s="429"/>
      <c r="L63" s="123"/>
      <c r="M63" s="124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29"/>
      <c r="AH63" s="429"/>
      <c r="AI63" s="429"/>
    </row>
    <row r="64" ht="15">
      <c r="H64" s="434" t="s">
        <v>528</v>
      </c>
    </row>
    <row r="65" spans="6:13" ht="30.75" thickBot="1">
      <c r="F65" s="105" t="s">
        <v>122</v>
      </c>
      <c r="H65" s="435" t="s">
        <v>529</v>
      </c>
      <c r="I65" s="436">
        <v>11875759566</v>
      </c>
      <c r="J65" s="436">
        <v>10218066111</v>
      </c>
      <c r="M65" s="105"/>
    </row>
    <row r="66" spans="1:13" ht="15">
      <c r="A66" s="133" t="s">
        <v>241</v>
      </c>
      <c r="B66" s="107"/>
      <c r="C66" s="108" t="s">
        <v>4</v>
      </c>
      <c r="D66" s="109" t="s">
        <v>5</v>
      </c>
      <c r="E66" s="110" t="s">
        <v>6</v>
      </c>
      <c r="F66" s="111" t="s">
        <v>7</v>
      </c>
      <c r="H66" s="435" t="s">
        <v>530</v>
      </c>
      <c r="I66" s="436">
        <v>0</v>
      </c>
      <c r="J66" s="436">
        <v>0</v>
      </c>
      <c r="L66" s="110"/>
      <c r="M66" s="111"/>
    </row>
    <row r="67" spans="1:13" ht="15">
      <c r="A67" s="129" t="s">
        <v>242</v>
      </c>
      <c r="B67" s="137"/>
      <c r="C67" s="102">
        <v>0</v>
      </c>
      <c r="D67" s="114"/>
      <c r="E67" s="130">
        <v>0</v>
      </c>
      <c r="F67" s="131">
        <v>0</v>
      </c>
      <c r="H67" s="435" t="s">
        <v>530</v>
      </c>
      <c r="I67" s="436">
        <v>0</v>
      </c>
      <c r="J67" s="436">
        <v>0</v>
      </c>
      <c r="L67" s="130"/>
      <c r="M67" s="131"/>
    </row>
    <row r="68" spans="1:13" ht="15">
      <c r="A68" s="129" t="s">
        <v>243</v>
      </c>
      <c r="B68" s="113"/>
      <c r="C68" s="102">
        <v>0</v>
      </c>
      <c r="D68" s="114"/>
      <c r="E68" s="130">
        <v>0</v>
      </c>
      <c r="F68" s="131">
        <v>0</v>
      </c>
      <c r="H68" s="435" t="s">
        <v>530</v>
      </c>
      <c r="I68" s="436">
        <v>0</v>
      </c>
      <c r="J68" s="436">
        <v>0</v>
      </c>
      <c r="L68" s="130"/>
      <c r="M68" s="131"/>
    </row>
    <row r="69" spans="1:13" ht="15">
      <c r="A69" s="134" t="s">
        <v>244</v>
      </c>
      <c r="B69" s="113"/>
      <c r="C69" s="102">
        <v>0</v>
      </c>
      <c r="D69" s="114"/>
      <c r="E69" s="292">
        <v>0</v>
      </c>
      <c r="F69" s="315">
        <v>0</v>
      </c>
      <c r="H69" s="435" t="s">
        <v>530</v>
      </c>
      <c r="I69" s="436">
        <v>0</v>
      </c>
      <c r="J69" s="436">
        <v>0</v>
      </c>
      <c r="L69" s="425"/>
      <c r="M69" s="426"/>
    </row>
    <row r="70" spans="1:13" ht="15">
      <c r="A70" s="129" t="s">
        <v>245</v>
      </c>
      <c r="B70" s="113"/>
      <c r="C70" s="102">
        <v>0</v>
      </c>
      <c r="D70" s="114">
        <v>0</v>
      </c>
      <c r="E70" s="130">
        <v>0</v>
      </c>
      <c r="F70" s="131">
        <v>0</v>
      </c>
      <c r="H70" s="435" t="s">
        <v>530</v>
      </c>
      <c r="I70" s="436">
        <v>0</v>
      </c>
      <c r="J70" s="436">
        <v>0</v>
      </c>
      <c r="L70" s="130"/>
      <c r="M70" s="131"/>
    </row>
    <row r="71" spans="1:13" ht="15">
      <c r="A71" s="129" t="s">
        <v>246</v>
      </c>
      <c r="B71" s="113"/>
      <c r="C71" s="102">
        <v>458286700</v>
      </c>
      <c r="D71" s="114"/>
      <c r="E71" s="130">
        <v>458286700</v>
      </c>
      <c r="F71" s="131">
        <v>458286700</v>
      </c>
      <c r="H71" s="435" t="s">
        <v>530</v>
      </c>
      <c r="I71" s="436">
        <v>0</v>
      </c>
      <c r="J71" s="436">
        <v>0</v>
      </c>
      <c r="L71" s="130"/>
      <c r="M71" s="131"/>
    </row>
    <row r="72" spans="1:13" ht="15.75" thickBot="1">
      <c r="A72" s="119" t="s">
        <v>205</v>
      </c>
      <c r="B72" s="120"/>
      <c r="C72" s="121">
        <v>458286700</v>
      </c>
      <c r="D72" s="122">
        <v>0</v>
      </c>
      <c r="E72" s="123">
        <v>458286700</v>
      </c>
      <c r="F72" s="124">
        <v>458286700</v>
      </c>
      <c r="H72" s="435" t="s">
        <v>530</v>
      </c>
      <c r="I72" s="436">
        <v>0</v>
      </c>
      <c r="J72" s="436">
        <v>0</v>
      </c>
      <c r="L72" s="123"/>
      <c r="M72" s="124"/>
    </row>
    <row r="73" spans="8:10" ht="15">
      <c r="H73" s="435" t="s">
        <v>530</v>
      </c>
      <c r="I73" s="436">
        <v>0</v>
      </c>
      <c r="J73" s="436">
        <v>0</v>
      </c>
    </row>
    <row r="74" spans="1:13" ht="15.75" thickBot="1">
      <c r="A74" s="145"/>
      <c r="B74" s="126"/>
      <c r="C74" s="127"/>
      <c r="D74" s="127"/>
      <c r="E74" s="128"/>
      <c r="F74" s="105" t="s">
        <v>122</v>
      </c>
      <c r="H74" s="435" t="s">
        <v>530</v>
      </c>
      <c r="I74" s="436">
        <v>0</v>
      </c>
      <c r="J74" s="436">
        <v>0</v>
      </c>
      <c r="L74" s="128"/>
      <c r="M74" s="105"/>
    </row>
    <row r="75" spans="1:13" ht="15">
      <c r="A75" s="133" t="s">
        <v>247</v>
      </c>
      <c r="B75" s="107"/>
      <c r="C75" s="108" t="s">
        <v>4</v>
      </c>
      <c r="D75" s="109" t="s">
        <v>5</v>
      </c>
      <c r="E75" s="110" t="s">
        <v>6</v>
      </c>
      <c r="F75" s="111" t="s">
        <v>7</v>
      </c>
      <c r="H75" s="435" t="s">
        <v>530</v>
      </c>
      <c r="I75" s="436">
        <v>0</v>
      </c>
      <c r="J75" s="436">
        <v>0</v>
      </c>
      <c r="L75" s="110"/>
      <c r="M75" s="111"/>
    </row>
    <row r="76" spans="1:13" ht="15">
      <c r="A76" s="147" t="s">
        <v>248</v>
      </c>
      <c r="B76" s="148"/>
      <c r="C76" s="149"/>
      <c r="D76" s="150"/>
      <c r="E76" s="151"/>
      <c r="F76" s="152"/>
      <c r="H76" s="435" t="s">
        <v>530</v>
      </c>
      <c r="I76" s="436">
        <v>0</v>
      </c>
      <c r="J76" s="436">
        <v>0</v>
      </c>
      <c r="L76" s="151"/>
      <c r="M76" s="152"/>
    </row>
    <row r="77" spans="1:13" ht="15">
      <c r="A77" s="153" t="s">
        <v>249</v>
      </c>
      <c r="B77" s="113"/>
      <c r="C77" s="102">
        <v>31148035722</v>
      </c>
      <c r="D77" s="114"/>
      <c r="E77" s="292">
        <f>15945040193+747927000+12580826370+1874242159</f>
        <v>31148035722</v>
      </c>
      <c r="F77" s="315">
        <v>27541089062</v>
      </c>
      <c r="H77" s="435" t="s">
        <v>530</v>
      </c>
      <c r="I77" s="436">
        <v>0</v>
      </c>
      <c r="J77" s="436">
        <v>0</v>
      </c>
      <c r="L77" s="425"/>
      <c r="M77" s="426"/>
    </row>
    <row r="78" spans="1:13" ht="15">
      <c r="A78" s="154" t="s">
        <v>250</v>
      </c>
      <c r="B78" s="113"/>
      <c r="C78" s="102">
        <v>12843601756</v>
      </c>
      <c r="D78" s="114">
        <v>0</v>
      </c>
      <c r="E78" s="130">
        <v>12843601756</v>
      </c>
      <c r="F78" s="131">
        <v>32482053317</v>
      </c>
      <c r="H78" s="435" t="s">
        <v>530</v>
      </c>
      <c r="I78" s="436">
        <v>0</v>
      </c>
      <c r="J78" s="436">
        <v>0</v>
      </c>
      <c r="L78" s="130"/>
      <c r="M78" s="131"/>
    </row>
    <row r="79" spans="1:13" ht="15">
      <c r="A79" s="153" t="s">
        <v>251</v>
      </c>
      <c r="B79" s="113"/>
      <c r="C79" s="102">
        <v>4200000000</v>
      </c>
      <c r="D79" s="114"/>
      <c r="E79" s="292">
        <v>4200000000</v>
      </c>
      <c r="F79" s="315">
        <v>5000000000</v>
      </c>
      <c r="H79" s="435" t="s">
        <v>530</v>
      </c>
      <c r="I79" s="436">
        <v>0</v>
      </c>
      <c r="J79" s="436">
        <v>0</v>
      </c>
      <c r="L79" s="425"/>
      <c r="M79" s="426"/>
    </row>
    <row r="80" spans="1:13" ht="15">
      <c r="A80" s="147" t="s">
        <v>252</v>
      </c>
      <c r="B80" s="148"/>
      <c r="C80" s="149"/>
      <c r="D80" s="150"/>
      <c r="E80" s="151"/>
      <c r="F80" s="152"/>
      <c r="H80" s="435" t="s">
        <v>530</v>
      </c>
      <c r="I80" s="436">
        <v>0</v>
      </c>
      <c r="J80" s="436">
        <v>0</v>
      </c>
      <c r="L80" s="151"/>
      <c r="M80" s="152"/>
    </row>
    <row r="81" spans="1:13" ht="15">
      <c r="A81" s="153" t="s">
        <v>253</v>
      </c>
      <c r="B81" s="113"/>
      <c r="C81" s="102">
        <v>1344220000</v>
      </c>
      <c r="D81" s="114"/>
      <c r="E81" s="292">
        <v>1344220000</v>
      </c>
      <c r="F81" s="315">
        <v>1951820000</v>
      </c>
      <c r="H81" s="435" t="s">
        <v>530</v>
      </c>
      <c r="I81" s="436">
        <v>0</v>
      </c>
      <c r="J81" s="436">
        <v>0</v>
      </c>
      <c r="L81" s="425"/>
      <c r="M81" s="426"/>
    </row>
    <row r="82" spans="1:13" ht="15">
      <c r="A82" s="154" t="s">
        <v>254</v>
      </c>
      <c r="B82" s="113"/>
      <c r="C82" s="102">
        <v>0</v>
      </c>
      <c r="D82" s="114">
        <v>0</v>
      </c>
      <c r="E82" s="130">
        <v>0</v>
      </c>
      <c r="F82" s="131">
        <v>0</v>
      </c>
      <c r="H82" s="435" t="s">
        <v>530</v>
      </c>
      <c r="I82" s="436">
        <v>0</v>
      </c>
      <c r="J82" s="436">
        <v>0</v>
      </c>
      <c r="L82" s="130"/>
      <c r="M82" s="131"/>
    </row>
    <row r="83" spans="1:13" ht="15">
      <c r="A83" s="153" t="s">
        <v>255</v>
      </c>
      <c r="B83" s="113"/>
      <c r="C83" s="102">
        <v>0</v>
      </c>
      <c r="D83" s="114"/>
      <c r="E83" s="292">
        <v>0</v>
      </c>
      <c r="F83" s="315">
        <v>0</v>
      </c>
      <c r="H83" s="435" t="s">
        <v>530</v>
      </c>
      <c r="I83" s="436">
        <v>0</v>
      </c>
      <c r="J83" s="436">
        <v>0</v>
      </c>
      <c r="L83" s="425"/>
      <c r="M83" s="426"/>
    </row>
    <row r="84" spans="1:13" ht="15.75" thickBot="1">
      <c r="A84" s="119" t="s">
        <v>205</v>
      </c>
      <c r="B84" s="120"/>
      <c r="C84" s="121">
        <v>18387821756</v>
      </c>
      <c r="D84" s="122">
        <v>0</v>
      </c>
      <c r="E84" s="123">
        <v>49535857478</v>
      </c>
      <c r="F84" s="124">
        <v>66974962379</v>
      </c>
      <c r="H84" s="435" t="s">
        <v>530</v>
      </c>
      <c r="I84" s="436">
        <v>0</v>
      </c>
      <c r="J84" s="436">
        <v>0</v>
      </c>
      <c r="L84" s="123"/>
      <c r="M84" s="124"/>
    </row>
    <row r="85" spans="1:13" ht="15">
      <c r="A85" s="136"/>
      <c r="B85" s="137"/>
      <c r="E85" s="138" t="s">
        <v>256</v>
      </c>
      <c r="F85" s="138"/>
      <c r="L85" s="138"/>
      <c r="M85" s="138"/>
    </row>
    <row r="86" spans="1:13" ht="15.75" thickBot="1">
      <c r="A86" s="155"/>
      <c r="B86" s="126"/>
      <c r="C86" s="127"/>
      <c r="D86" s="127"/>
      <c r="E86" s="128"/>
      <c r="F86" s="105" t="s">
        <v>122</v>
      </c>
      <c r="L86" s="128"/>
      <c r="M86" s="105"/>
    </row>
    <row r="87" spans="1:13" ht="15">
      <c r="A87" s="156" t="s">
        <v>257</v>
      </c>
      <c r="B87" s="107"/>
      <c r="C87" s="108" t="s">
        <v>4</v>
      </c>
      <c r="D87" s="109" t="s">
        <v>5</v>
      </c>
      <c r="E87" s="110" t="s">
        <v>6</v>
      </c>
      <c r="F87" s="111" t="s">
        <v>7</v>
      </c>
      <c r="L87" s="110"/>
      <c r="M87" s="111"/>
    </row>
    <row r="88" spans="1:13" ht="15">
      <c r="A88" s="134" t="s">
        <v>258</v>
      </c>
      <c r="B88" s="113"/>
      <c r="C88" s="102">
        <v>0</v>
      </c>
      <c r="D88" s="114"/>
      <c r="E88" s="292">
        <v>0</v>
      </c>
      <c r="F88" s="315">
        <v>0</v>
      </c>
      <c r="L88" s="425"/>
      <c r="M88" s="426"/>
    </row>
    <row r="89" spans="1:35" s="104" customFormat="1" ht="15">
      <c r="A89" s="134" t="s">
        <v>259</v>
      </c>
      <c r="B89" s="113"/>
      <c r="C89" s="102">
        <v>0</v>
      </c>
      <c r="D89" s="114"/>
      <c r="E89" s="292">
        <v>0</v>
      </c>
      <c r="F89" s="315">
        <v>0</v>
      </c>
      <c r="H89" s="157"/>
      <c r="I89" s="413"/>
      <c r="J89" s="413"/>
      <c r="K89" s="157"/>
      <c r="L89" s="425"/>
      <c r="M89" s="426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</row>
    <row r="90" spans="1:13" ht="15">
      <c r="A90" s="134" t="s">
        <v>260</v>
      </c>
      <c r="B90" s="113"/>
      <c r="C90" s="102">
        <v>0</v>
      </c>
      <c r="D90" s="114"/>
      <c r="E90" s="292">
        <v>0</v>
      </c>
      <c r="F90" s="315">
        <v>0</v>
      </c>
      <c r="L90" s="425"/>
      <c r="M90" s="426"/>
    </row>
    <row r="91" spans="1:13" ht="15">
      <c r="A91" s="158" t="s">
        <v>261</v>
      </c>
      <c r="B91" s="113"/>
      <c r="C91" s="102">
        <v>19660837906</v>
      </c>
      <c r="D91" s="114"/>
      <c r="E91" s="292">
        <f>16730488462+2930349444</f>
        <v>19660837906</v>
      </c>
      <c r="F91" s="315">
        <v>3418298756</v>
      </c>
      <c r="L91" s="425"/>
      <c r="M91" s="426"/>
    </row>
    <row r="92" spans="1:13" ht="15.75" thickBot="1">
      <c r="A92" s="119" t="s">
        <v>205</v>
      </c>
      <c r="B92" s="120"/>
      <c r="C92" s="121">
        <v>19660837906</v>
      </c>
      <c r="D92" s="122">
        <v>0</v>
      </c>
      <c r="E92" s="123">
        <v>19660837906</v>
      </c>
      <c r="F92" s="124">
        <v>3418298756</v>
      </c>
      <c r="L92" s="123"/>
      <c r="M92" s="124"/>
    </row>
    <row r="93" spans="1:13" ht="15">
      <c r="A93" s="145"/>
      <c r="B93" s="126"/>
      <c r="C93" s="127"/>
      <c r="D93" s="127"/>
      <c r="E93" s="128"/>
      <c r="F93" s="128"/>
      <c r="L93" s="128"/>
      <c r="M93" s="128"/>
    </row>
    <row r="94" spans="1:13" ht="15.75" thickBot="1">
      <c r="A94" s="155"/>
      <c r="B94" s="126"/>
      <c r="C94" s="127"/>
      <c r="D94" s="127"/>
      <c r="E94" s="128"/>
      <c r="F94" s="105" t="s">
        <v>122</v>
      </c>
      <c r="L94" s="128"/>
      <c r="M94" s="105"/>
    </row>
    <row r="95" spans="1:13" ht="15">
      <c r="A95" s="106" t="s">
        <v>262</v>
      </c>
      <c r="B95" s="107"/>
      <c r="C95" s="108" t="s">
        <v>4</v>
      </c>
      <c r="D95" s="109" t="s">
        <v>5</v>
      </c>
      <c r="E95" s="110" t="s">
        <v>6</v>
      </c>
      <c r="F95" s="111" t="s">
        <v>7</v>
      </c>
      <c r="L95" s="110"/>
      <c r="M95" s="111"/>
    </row>
    <row r="96" spans="1:13" ht="15">
      <c r="A96" s="159" t="s">
        <v>263</v>
      </c>
      <c r="B96" s="160"/>
      <c r="C96" s="161">
        <v>0</v>
      </c>
      <c r="D96" s="114">
        <v>0</v>
      </c>
      <c r="E96" s="130">
        <v>0</v>
      </c>
      <c r="F96" s="131">
        <v>0</v>
      </c>
      <c r="L96" s="130"/>
      <c r="M96" s="131"/>
    </row>
    <row r="97" spans="1:13" ht="15">
      <c r="A97" s="162" t="s">
        <v>264</v>
      </c>
      <c r="B97" s="116"/>
      <c r="C97" s="117">
        <v>0</v>
      </c>
      <c r="D97" s="114">
        <v>0</v>
      </c>
      <c r="E97" s="130">
        <v>0</v>
      </c>
      <c r="F97" s="315">
        <v>0</v>
      </c>
      <c r="L97" s="130"/>
      <c r="M97" s="426"/>
    </row>
    <row r="98" spans="1:13" ht="15.75" thickBot="1">
      <c r="A98" s="119" t="s">
        <v>205</v>
      </c>
      <c r="B98" s="120"/>
      <c r="C98" s="121">
        <v>0</v>
      </c>
      <c r="D98" s="122">
        <v>0</v>
      </c>
      <c r="E98" s="123">
        <v>0</v>
      </c>
      <c r="F98" s="124">
        <v>0</v>
      </c>
      <c r="L98" s="123"/>
      <c r="M98" s="124"/>
    </row>
    <row r="99" spans="1:13" ht="15">
      <c r="A99" s="145"/>
      <c r="B99" s="126"/>
      <c r="C99" s="127"/>
      <c r="D99" s="127"/>
      <c r="E99" s="128"/>
      <c r="F99" s="128"/>
      <c r="L99" s="128"/>
      <c r="M99" s="128"/>
    </row>
    <row r="100" spans="1:13" ht="15.75" thickBot="1">
      <c r="A100" s="145"/>
      <c r="B100" s="126"/>
      <c r="C100" s="127"/>
      <c r="D100" s="127"/>
      <c r="E100" s="128"/>
      <c r="F100" s="105" t="s">
        <v>122</v>
      </c>
      <c r="L100" s="128"/>
      <c r="M100" s="105"/>
    </row>
    <row r="101" spans="1:13" ht="15">
      <c r="A101" s="106" t="s">
        <v>265</v>
      </c>
      <c r="B101" s="107"/>
      <c r="C101" s="108" t="s">
        <v>4</v>
      </c>
      <c r="D101" s="109" t="s">
        <v>5</v>
      </c>
      <c r="E101" s="110" t="s">
        <v>6</v>
      </c>
      <c r="F101" s="111" t="s">
        <v>7</v>
      </c>
      <c r="L101" s="110"/>
      <c r="M101" s="111"/>
    </row>
    <row r="102" spans="1:13" ht="15">
      <c r="A102" s="112" t="s">
        <v>266</v>
      </c>
      <c r="B102" s="113"/>
      <c r="C102" s="102">
        <v>0</v>
      </c>
      <c r="D102" s="114"/>
      <c r="E102" s="292">
        <v>0</v>
      </c>
      <c r="F102" s="315">
        <v>0</v>
      </c>
      <c r="L102" s="425"/>
      <c r="M102" s="426"/>
    </row>
    <row r="103" spans="1:13" ht="15">
      <c r="A103" s="112" t="s">
        <v>267</v>
      </c>
      <c r="B103" s="113"/>
      <c r="C103" s="102">
        <v>346415213</v>
      </c>
      <c r="D103" s="114"/>
      <c r="E103" s="292">
        <v>346415213</v>
      </c>
      <c r="F103" s="315">
        <v>172890021</v>
      </c>
      <c r="L103" s="425"/>
      <c r="M103" s="426"/>
    </row>
    <row r="104" spans="1:13" ht="15">
      <c r="A104" s="112" t="s">
        <v>268</v>
      </c>
      <c r="B104" s="113"/>
      <c r="C104" s="102">
        <v>0</v>
      </c>
      <c r="D104" s="114"/>
      <c r="E104" s="292">
        <v>0</v>
      </c>
      <c r="F104" s="315">
        <v>417322451</v>
      </c>
      <c r="L104" s="425"/>
      <c r="M104" s="426"/>
    </row>
    <row r="105" spans="1:13" ht="15">
      <c r="A105" s="112" t="s">
        <v>269</v>
      </c>
      <c r="B105" s="113"/>
      <c r="C105" s="102">
        <v>0</v>
      </c>
      <c r="D105" s="114"/>
      <c r="E105" s="292">
        <v>0</v>
      </c>
      <c r="F105" s="315">
        <v>401095032</v>
      </c>
      <c r="L105" s="425"/>
      <c r="M105" s="426"/>
    </row>
    <row r="106" spans="1:13" ht="15">
      <c r="A106" s="163" t="s">
        <v>270</v>
      </c>
      <c r="B106" s="113"/>
      <c r="C106" s="102">
        <v>0</v>
      </c>
      <c r="D106" s="114">
        <v>0</v>
      </c>
      <c r="E106" s="130">
        <v>0</v>
      </c>
      <c r="F106" s="315">
        <v>0</v>
      </c>
      <c r="L106" s="130"/>
      <c r="M106" s="426"/>
    </row>
    <row r="107" spans="1:13" ht="15">
      <c r="A107" s="163" t="s">
        <v>271</v>
      </c>
      <c r="B107" s="113"/>
      <c r="C107" s="102">
        <v>0</v>
      </c>
      <c r="D107" s="114">
        <v>0</v>
      </c>
      <c r="E107" s="130">
        <v>0</v>
      </c>
      <c r="F107" s="315">
        <v>0</v>
      </c>
      <c r="L107" s="130"/>
      <c r="M107" s="426"/>
    </row>
    <row r="108" spans="1:13" ht="15">
      <c r="A108" s="163" t="s">
        <v>272</v>
      </c>
      <c r="B108" s="113"/>
      <c r="C108" s="102">
        <v>0</v>
      </c>
      <c r="D108" s="114">
        <v>0</v>
      </c>
      <c r="E108" s="130">
        <v>0</v>
      </c>
      <c r="F108" s="315">
        <f>55287675371-55287675371</f>
        <v>0</v>
      </c>
      <c r="L108" s="130"/>
      <c r="M108" s="426"/>
    </row>
    <row r="109" spans="1:13" ht="15">
      <c r="A109" s="163" t="s">
        <v>273</v>
      </c>
      <c r="B109" s="116"/>
      <c r="C109" s="117">
        <v>72959981823</v>
      </c>
      <c r="D109" s="118">
        <v>0</v>
      </c>
      <c r="E109" s="132">
        <v>72959981823</v>
      </c>
      <c r="F109" s="317">
        <f>79771079536-3418298756</f>
        <v>76352780780</v>
      </c>
      <c r="L109" s="132"/>
      <c r="M109" s="428"/>
    </row>
    <row r="110" spans="1:13" ht="15.75" thickBot="1">
      <c r="A110" s="119" t="s">
        <v>205</v>
      </c>
      <c r="B110" s="120"/>
      <c r="C110" s="121">
        <v>73306397036</v>
      </c>
      <c r="D110" s="122">
        <v>0</v>
      </c>
      <c r="E110" s="123">
        <v>73306397036</v>
      </c>
      <c r="F110" s="124">
        <v>77344088284</v>
      </c>
      <c r="H110" s="437"/>
      <c r="L110" s="123"/>
      <c r="M110" s="124"/>
    </row>
    <row r="111" spans="1:13" ht="15">
      <c r="A111" s="125"/>
      <c r="B111" s="126"/>
      <c r="C111" s="127"/>
      <c r="D111" s="127"/>
      <c r="E111" s="128"/>
      <c r="F111" s="128"/>
      <c r="L111" s="128"/>
      <c r="M111" s="128"/>
    </row>
    <row r="112" spans="1:13" ht="15.75" thickBot="1">
      <c r="A112" s="125"/>
      <c r="B112" s="126"/>
      <c r="C112" s="127"/>
      <c r="D112" s="127"/>
      <c r="E112" s="128"/>
      <c r="F112" s="105" t="s">
        <v>122</v>
      </c>
      <c r="L112" s="128"/>
      <c r="M112" s="105"/>
    </row>
    <row r="113" spans="1:13" ht="15">
      <c r="A113" s="106" t="s">
        <v>274</v>
      </c>
      <c r="B113" s="107"/>
      <c r="C113" s="108" t="s">
        <v>4</v>
      </c>
      <c r="D113" s="109" t="s">
        <v>5</v>
      </c>
      <c r="E113" s="110" t="s">
        <v>6</v>
      </c>
      <c r="F113" s="111" t="s">
        <v>7</v>
      </c>
      <c r="L113" s="110"/>
      <c r="M113" s="111"/>
    </row>
    <row r="114" spans="1:13" ht="15">
      <c r="A114" s="129" t="s">
        <v>275</v>
      </c>
      <c r="B114" s="113"/>
      <c r="C114" s="102">
        <v>0</v>
      </c>
      <c r="D114" s="114">
        <v>0</v>
      </c>
      <c r="E114" s="130">
        <v>0</v>
      </c>
      <c r="F114" s="131">
        <v>0</v>
      </c>
      <c r="L114" s="130"/>
      <c r="M114" s="131"/>
    </row>
    <row r="115" spans="1:13" ht="15">
      <c r="A115" s="129" t="s">
        <v>276</v>
      </c>
      <c r="B115" s="113"/>
      <c r="C115" s="102">
        <v>0</v>
      </c>
      <c r="D115" s="114">
        <v>0</v>
      </c>
      <c r="E115" s="130">
        <v>0</v>
      </c>
      <c r="F115" s="317">
        <v>0</v>
      </c>
      <c r="L115" s="130"/>
      <c r="M115" s="428"/>
    </row>
    <row r="116" spans="1:13" ht="15.75" thickBot="1">
      <c r="A116" s="119" t="s">
        <v>205</v>
      </c>
      <c r="B116" s="120"/>
      <c r="C116" s="121">
        <v>0</v>
      </c>
      <c r="D116" s="122">
        <v>0</v>
      </c>
      <c r="E116" s="123">
        <v>0</v>
      </c>
      <c r="F116" s="124">
        <v>0</v>
      </c>
      <c r="L116" s="123"/>
      <c r="M116" s="124"/>
    </row>
    <row r="117" ht="15">
      <c r="A117" s="2"/>
    </row>
    <row r="118" spans="1:13" ht="15.75" thickBot="1">
      <c r="A118" s="2"/>
      <c r="F118" s="105" t="s">
        <v>122</v>
      </c>
      <c r="H118" s="438"/>
      <c r="I118" s="439"/>
      <c r="J118" s="439"/>
      <c r="M118" s="105"/>
    </row>
    <row r="119" spans="1:13" ht="15">
      <c r="A119" s="106" t="s">
        <v>277</v>
      </c>
      <c r="B119" s="107"/>
      <c r="C119" s="108" t="s">
        <v>4</v>
      </c>
      <c r="D119" s="109" t="s">
        <v>5</v>
      </c>
      <c r="E119" s="110" t="s">
        <v>6</v>
      </c>
      <c r="F119" s="111" t="s">
        <v>7</v>
      </c>
      <c r="L119" s="110"/>
      <c r="M119" s="111"/>
    </row>
    <row r="120" spans="1:13" ht="15">
      <c r="A120" s="472" t="s">
        <v>278</v>
      </c>
      <c r="B120" s="113"/>
      <c r="C120" s="102">
        <v>0</v>
      </c>
      <c r="D120" s="114"/>
      <c r="E120" s="292">
        <v>0</v>
      </c>
      <c r="F120" s="315">
        <v>2162345000</v>
      </c>
      <c r="L120" s="425"/>
      <c r="M120" s="426"/>
    </row>
    <row r="121" spans="1:35" s="104" customFormat="1" ht="15">
      <c r="A121" s="163" t="s">
        <v>279</v>
      </c>
      <c r="B121" s="113"/>
      <c r="C121" s="102">
        <v>0</v>
      </c>
      <c r="D121" s="114">
        <v>0</v>
      </c>
      <c r="E121" s="130">
        <v>0</v>
      </c>
      <c r="F121" s="131">
        <v>0</v>
      </c>
      <c r="H121" s="157"/>
      <c r="I121" s="413"/>
      <c r="J121" s="413"/>
      <c r="K121" s="157"/>
      <c r="L121" s="130"/>
      <c r="M121" s="131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</row>
    <row r="122" spans="1:13" ht="15">
      <c r="A122" s="134" t="s">
        <v>280</v>
      </c>
      <c r="B122" s="116"/>
      <c r="C122" s="117">
        <v>0</v>
      </c>
      <c r="D122" s="118"/>
      <c r="E122" s="316">
        <v>0</v>
      </c>
      <c r="F122" s="317">
        <v>0</v>
      </c>
      <c r="L122" s="427"/>
      <c r="M122" s="428"/>
    </row>
    <row r="123" spans="1:13" ht="15.75" thickBot="1">
      <c r="A123" s="119" t="s">
        <v>205</v>
      </c>
      <c r="B123" s="120"/>
      <c r="C123" s="121">
        <v>0</v>
      </c>
      <c r="D123" s="122">
        <v>0</v>
      </c>
      <c r="E123" s="123">
        <v>0</v>
      </c>
      <c r="F123" s="124">
        <v>2162345000</v>
      </c>
      <c r="G123" s="164"/>
      <c r="H123" s="414"/>
      <c r="L123" s="123"/>
      <c r="M123" s="124"/>
    </row>
    <row r="124" spans="1:7" ht="15">
      <c r="A124" s="165" t="s">
        <v>281</v>
      </c>
      <c r="G124" s="164"/>
    </row>
    <row r="125" spans="1:7" ht="15">
      <c r="A125" s="166"/>
      <c r="G125" s="164"/>
    </row>
    <row r="126" spans="1:13" ht="15.75" thickBot="1">
      <c r="A126" s="167"/>
      <c r="F126" s="105" t="s">
        <v>122</v>
      </c>
      <c r="G126" s="164"/>
      <c r="M126" s="105"/>
    </row>
    <row r="127" spans="1:13" ht="15">
      <c r="A127" s="106" t="s">
        <v>282</v>
      </c>
      <c r="B127" s="107"/>
      <c r="C127" s="108" t="s">
        <v>4</v>
      </c>
      <c r="D127" s="109" t="s">
        <v>5</v>
      </c>
      <c r="E127" s="110" t="s">
        <v>6</v>
      </c>
      <c r="F127" s="111" t="s">
        <v>7</v>
      </c>
      <c r="G127" s="164"/>
      <c r="H127" s="421"/>
      <c r="L127" s="110"/>
      <c r="M127" s="111"/>
    </row>
    <row r="128" spans="1:13" ht="15">
      <c r="A128" s="168" t="s">
        <v>283</v>
      </c>
      <c r="B128" s="113"/>
      <c r="C128" s="102">
        <v>0</v>
      </c>
      <c r="D128" s="114"/>
      <c r="E128" s="292">
        <v>0</v>
      </c>
      <c r="F128" s="315">
        <v>0</v>
      </c>
      <c r="G128" s="164"/>
      <c r="L128" s="425"/>
      <c r="M128" s="426"/>
    </row>
    <row r="129" spans="1:13" ht="15">
      <c r="A129" s="168" t="s">
        <v>284</v>
      </c>
      <c r="B129" s="113"/>
      <c r="C129" s="102">
        <v>0</v>
      </c>
      <c r="D129" s="114"/>
      <c r="E129" s="292">
        <v>0</v>
      </c>
      <c r="F129" s="315">
        <v>0</v>
      </c>
      <c r="G129" s="164"/>
      <c r="H129" s="437"/>
      <c r="L129" s="425"/>
      <c r="M129" s="426"/>
    </row>
    <row r="130" spans="1:13" ht="15">
      <c r="A130" s="168" t="s">
        <v>285</v>
      </c>
      <c r="B130" s="116"/>
      <c r="C130" s="117">
        <v>0</v>
      </c>
      <c r="D130" s="118"/>
      <c r="E130" s="316">
        <v>0</v>
      </c>
      <c r="F130" s="317">
        <v>0</v>
      </c>
      <c r="L130" s="427"/>
      <c r="M130" s="428"/>
    </row>
    <row r="131" spans="1:13" ht="15.75" thickBot="1">
      <c r="A131" s="119" t="s">
        <v>286</v>
      </c>
      <c r="B131" s="120"/>
      <c r="C131" s="121">
        <v>0</v>
      </c>
      <c r="D131" s="122">
        <v>0</v>
      </c>
      <c r="E131" s="123">
        <v>0</v>
      </c>
      <c r="F131" s="124">
        <v>0</v>
      </c>
      <c r="L131" s="123"/>
      <c r="M131" s="124"/>
    </row>
    <row r="133" spans="6:13" ht="15.75" thickBot="1">
      <c r="F133" s="105" t="s">
        <v>122</v>
      </c>
      <c r="M133" s="105"/>
    </row>
    <row r="134" spans="1:13" ht="15">
      <c r="A134" s="106" t="s">
        <v>287</v>
      </c>
      <c r="B134" s="107"/>
      <c r="C134" s="108" t="s">
        <v>4</v>
      </c>
      <c r="D134" s="109" t="s">
        <v>5</v>
      </c>
      <c r="E134" s="110" t="s">
        <v>6</v>
      </c>
      <c r="F134" s="111" t="s">
        <v>7</v>
      </c>
      <c r="G134" s="139"/>
      <c r="H134" s="423"/>
      <c r="L134" s="110"/>
      <c r="M134" s="111"/>
    </row>
    <row r="135" spans="1:13" ht="15">
      <c r="A135" s="112" t="s">
        <v>288</v>
      </c>
      <c r="B135" s="137"/>
      <c r="C135" s="102">
        <v>0</v>
      </c>
      <c r="D135" s="114">
        <v>0</v>
      </c>
      <c r="E135" s="130">
        <v>0</v>
      </c>
      <c r="F135" s="131">
        <v>0</v>
      </c>
      <c r="G135" s="2"/>
      <c r="H135" s="440"/>
      <c r="L135" s="130"/>
      <c r="M135" s="131"/>
    </row>
    <row r="136" spans="1:13" ht="15">
      <c r="A136" s="112" t="s">
        <v>289</v>
      </c>
      <c r="B136" s="113"/>
      <c r="C136" s="102">
        <v>0</v>
      </c>
      <c r="D136" s="114"/>
      <c r="E136" s="292">
        <v>0</v>
      </c>
      <c r="F136" s="315">
        <v>0</v>
      </c>
      <c r="G136" s="2"/>
      <c r="H136" s="440"/>
      <c r="L136" s="425"/>
      <c r="M136" s="426"/>
    </row>
    <row r="137" spans="1:13" ht="15">
      <c r="A137" s="112" t="s">
        <v>290</v>
      </c>
      <c r="B137" s="113"/>
      <c r="C137" s="102">
        <v>0</v>
      </c>
      <c r="D137" s="114"/>
      <c r="E137" s="292">
        <v>0</v>
      </c>
      <c r="F137" s="315">
        <v>0</v>
      </c>
      <c r="G137" s="2"/>
      <c r="H137" s="440"/>
      <c r="L137" s="425"/>
      <c r="M137" s="426"/>
    </row>
    <row r="138" spans="1:13" ht="30.75" customHeight="1">
      <c r="A138" s="112" t="s">
        <v>291</v>
      </c>
      <c r="B138" s="137"/>
      <c r="C138" s="102">
        <v>0</v>
      </c>
      <c r="D138" s="114">
        <v>0</v>
      </c>
      <c r="E138" s="130">
        <v>0</v>
      </c>
      <c r="F138" s="131">
        <v>0</v>
      </c>
      <c r="L138" s="130"/>
      <c r="M138" s="131"/>
    </row>
    <row r="139" spans="1:13" ht="15">
      <c r="A139" s="112" t="s">
        <v>292</v>
      </c>
      <c r="B139" s="113"/>
      <c r="C139" s="102">
        <v>0</v>
      </c>
      <c r="D139" s="114"/>
      <c r="E139" s="292">
        <v>0</v>
      </c>
      <c r="F139" s="315">
        <v>0</v>
      </c>
      <c r="L139" s="425"/>
      <c r="M139" s="426"/>
    </row>
    <row r="140" spans="1:13" ht="15">
      <c r="A140" s="112" t="s">
        <v>293</v>
      </c>
      <c r="B140" s="113"/>
      <c r="C140" s="102">
        <v>0</v>
      </c>
      <c r="D140" s="114"/>
      <c r="E140" s="292">
        <v>0</v>
      </c>
      <c r="F140" s="315">
        <v>0</v>
      </c>
      <c r="L140" s="425"/>
      <c r="M140" s="426"/>
    </row>
    <row r="141" spans="1:13" ht="15.75" thickBot="1">
      <c r="A141" s="169" t="s">
        <v>294</v>
      </c>
      <c r="B141" s="170"/>
      <c r="C141" s="171">
        <v>0</v>
      </c>
      <c r="D141" s="172"/>
      <c r="E141" s="318">
        <v>0</v>
      </c>
      <c r="F141" s="319">
        <v>0</v>
      </c>
      <c r="L141" s="441"/>
      <c r="M141" s="442"/>
    </row>
    <row r="142" spans="1:13" ht="15">
      <c r="A142" s="136"/>
      <c r="B142" s="137"/>
      <c r="E142" s="138"/>
      <c r="F142" s="138"/>
      <c r="L142" s="138"/>
      <c r="M142" s="138"/>
    </row>
    <row r="143" spans="1:13" ht="15.75" thickBot="1">
      <c r="A143" s="136"/>
      <c r="B143" s="137"/>
      <c r="E143" s="138"/>
      <c r="F143" s="105" t="s">
        <v>122</v>
      </c>
      <c r="L143" s="138"/>
      <c r="M143" s="105"/>
    </row>
    <row r="144" spans="1:13" ht="15">
      <c r="A144" s="106" t="s">
        <v>295</v>
      </c>
      <c r="B144" s="107"/>
      <c r="C144" s="108" t="s">
        <v>4</v>
      </c>
      <c r="D144" s="109" t="s">
        <v>5</v>
      </c>
      <c r="E144" s="110" t="s">
        <v>558</v>
      </c>
      <c r="F144" s="111" t="s">
        <v>296</v>
      </c>
      <c r="L144" s="110"/>
      <c r="M144" s="111"/>
    </row>
    <row r="145" spans="1:13" ht="15">
      <c r="A145" s="134" t="s">
        <v>297</v>
      </c>
      <c r="B145" s="113"/>
      <c r="C145" s="102">
        <v>17595777438</v>
      </c>
      <c r="D145" s="114"/>
      <c r="E145" s="292">
        <v>17595777438</v>
      </c>
      <c r="F145" s="315">
        <v>26042387855</v>
      </c>
      <c r="L145" s="425"/>
      <c r="M145" s="426"/>
    </row>
    <row r="146" spans="1:13" ht="15">
      <c r="A146" s="134" t="s">
        <v>298</v>
      </c>
      <c r="B146" s="113"/>
      <c r="C146" s="102">
        <v>0</v>
      </c>
      <c r="D146" s="114"/>
      <c r="E146" s="292">
        <v>0</v>
      </c>
      <c r="F146" s="315">
        <v>0</v>
      </c>
      <c r="L146" s="425"/>
      <c r="M146" s="426"/>
    </row>
    <row r="147" spans="1:13" ht="30">
      <c r="A147" s="134" t="s">
        <v>299</v>
      </c>
      <c r="B147" s="137"/>
      <c r="C147" s="102">
        <v>499832489702</v>
      </c>
      <c r="D147" s="114">
        <v>0</v>
      </c>
      <c r="E147" s="130">
        <v>499832489702</v>
      </c>
      <c r="F147" s="131">
        <v>410329270773</v>
      </c>
      <c r="L147" s="130"/>
      <c r="M147" s="131"/>
    </row>
    <row r="148" spans="1:13" ht="30">
      <c r="A148" s="173" t="s">
        <v>300</v>
      </c>
      <c r="B148" s="113"/>
      <c r="C148" s="102">
        <v>499832489702</v>
      </c>
      <c r="D148" s="114"/>
      <c r="E148" s="292">
        <v>499832489702</v>
      </c>
      <c r="F148" s="315">
        <v>410329270773</v>
      </c>
      <c r="L148" s="425"/>
      <c r="M148" s="426"/>
    </row>
    <row r="149" spans="1:13" ht="30">
      <c r="A149" s="173" t="s">
        <v>301</v>
      </c>
      <c r="B149" s="113"/>
      <c r="C149" s="102">
        <v>0</v>
      </c>
      <c r="D149" s="114"/>
      <c r="E149" s="292">
        <v>0</v>
      </c>
      <c r="F149" s="315">
        <v>0</v>
      </c>
      <c r="L149" s="425"/>
      <c r="M149" s="426"/>
    </row>
    <row r="150" spans="1:13" ht="15.75" thickBot="1">
      <c r="A150" s="119" t="s">
        <v>205</v>
      </c>
      <c r="B150" s="120"/>
      <c r="C150" s="121">
        <v>517428267140</v>
      </c>
      <c r="D150" s="122">
        <v>0</v>
      </c>
      <c r="E150" s="123">
        <v>517428267140</v>
      </c>
      <c r="F150" s="124">
        <v>436371658628</v>
      </c>
      <c r="L150" s="123"/>
      <c r="M150" s="124"/>
    </row>
    <row r="151" ht="15">
      <c r="A151" s="136"/>
    </row>
    <row r="152" spans="1:13" ht="15.75" thickBot="1">
      <c r="A152" s="136"/>
      <c r="B152" s="137"/>
      <c r="E152" s="138"/>
      <c r="F152" s="105" t="s">
        <v>122</v>
      </c>
      <c r="L152" s="138"/>
      <c r="M152" s="105"/>
    </row>
    <row r="153" spans="1:13" ht="15">
      <c r="A153" s="106" t="s">
        <v>302</v>
      </c>
      <c r="B153" s="107"/>
      <c r="C153" s="108" t="s">
        <v>4</v>
      </c>
      <c r="D153" s="109" t="s">
        <v>5</v>
      </c>
      <c r="E153" s="110" t="s">
        <v>558</v>
      </c>
      <c r="F153" s="111" t="s">
        <v>296</v>
      </c>
      <c r="L153" s="110"/>
      <c r="M153" s="111"/>
    </row>
    <row r="154" spans="1:13" ht="15">
      <c r="A154" s="112" t="s">
        <v>303</v>
      </c>
      <c r="B154" s="113"/>
      <c r="C154" s="102">
        <v>0</v>
      </c>
      <c r="D154" s="114"/>
      <c r="E154" s="292">
        <v>0</v>
      </c>
      <c r="F154" s="315">
        <v>0</v>
      </c>
      <c r="L154" s="425"/>
      <c r="M154" s="426"/>
    </row>
    <row r="155" spans="1:13" ht="15">
      <c r="A155" s="112" t="s">
        <v>304</v>
      </c>
      <c r="B155" s="113"/>
      <c r="C155" s="102">
        <v>0</v>
      </c>
      <c r="D155" s="114"/>
      <c r="E155" s="292">
        <v>0</v>
      </c>
      <c r="F155" s="315">
        <v>0</v>
      </c>
      <c r="L155" s="425"/>
      <c r="M155" s="426"/>
    </row>
    <row r="156" spans="1:13" ht="15">
      <c r="A156" s="112" t="s">
        <v>305</v>
      </c>
      <c r="B156" s="113"/>
      <c r="C156" s="102">
        <v>0</v>
      </c>
      <c r="D156" s="114"/>
      <c r="E156" s="292">
        <v>0</v>
      </c>
      <c r="F156" s="315">
        <v>0</v>
      </c>
      <c r="L156" s="425"/>
      <c r="M156" s="426"/>
    </row>
    <row r="157" spans="1:13" ht="15">
      <c r="A157" s="112" t="s">
        <v>306</v>
      </c>
      <c r="B157" s="113"/>
      <c r="C157" s="102">
        <v>0</v>
      </c>
      <c r="D157" s="114"/>
      <c r="E157" s="292">
        <v>0</v>
      </c>
      <c r="F157" s="315">
        <v>0</v>
      </c>
      <c r="L157" s="425"/>
      <c r="M157" s="426"/>
    </row>
    <row r="158" spans="1:13" ht="15">
      <c r="A158" s="112" t="s">
        <v>307</v>
      </c>
      <c r="B158" s="113"/>
      <c r="C158" s="102">
        <v>0</v>
      </c>
      <c r="D158" s="114"/>
      <c r="E158" s="292">
        <v>0</v>
      </c>
      <c r="F158" s="315">
        <v>0</v>
      </c>
      <c r="L158" s="425"/>
      <c r="M158" s="426"/>
    </row>
    <row r="159" spans="1:13" ht="15">
      <c r="A159" s="112" t="s">
        <v>308</v>
      </c>
      <c r="B159" s="113"/>
      <c r="C159" s="102">
        <v>0</v>
      </c>
      <c r="D159" s="114"/>
      <c r="E159" s="292">
        <v>0</v>
      </c>
      <c r="F159" s="315">
        <v>0</v>
      </c>
      <c r="L159" s="425"/>
      <c r="M159" s="426"/>
    </row>
    <row r="160" spans="1:13" ht="15.75" thickBot="1">
      <c r="A160" s="119" t="s">
        <v>205</v>
      </c>
      <c r="B160" s="120"/>
      <c r="C160" s="121">
        <v>0</v>
      </c>
      <c r="D160" s="122">
        <v>0</v>
      </c>
      <c r="E160" s="123">
        <v>0</v>
      </c>
      <c r="F160" s="124">
        <v>0</v>
      </c>
      <c r="L160" s="123"/>
      <c r="M160" s="124"/>
    </row>
    <row r="161" spans="1:13" ht="15">
      <c r="A161" s="136"/>
      <c r="B161" s="137"/>
      <c r="E161" s="138"/>
      <c r="F161" s="138"/>
      <c r="L161" s="138"/>
      <c r="M161" s="138"/>
    </row>
    <row r="162" spans="1:13" ht="15.75" thickBot="1">
      <c r="A162" s="136"/>
      <c r="B162" s="137"/>
      <c r="E162" s="138"/>
      <c r="F162" s="105" t="s">
        <v>122</v>
      </c>
      <c r="L162" s="138"/>
      <c r="M162" s="105"/>
    </row>
    <row r="163" spans="1:13" ht="15">
      <c r="A163" s="106" t="s">
        <v>309</v>
      </c>
      <c r="B163" s="107"/>
      <c r="C163" s="108" t="s">
        <v>4</v>
      </c>
      <c r="D163" s="109" t="s">
        <v>5</v>
      </c>
      <c r="E163" s="110" t="s">
        <v>558</v>
      </c>
      <c r="F163" s="111" t="s">
        <v>296</v>
      </c>
      <c r="L163" s="110"/>
      <c r="M163" s="111"/>
    </row>
    <row r="164" spans="1:13" ht="15">
      <c r="A164" s="174" t="s">
        <v>310</v>
      </c>
      <c r="B164" s="113"/>
      <c r="C164" s="102">
        <v>465796622502</v>
      </c>
      <c r="D164" s="114"/>
      <c r="E164" s="292">
        <v>465796622502</v>
      </c>
      <c r="F164" s="315">
        <v>378750618702</v>
      </c>
      <c r="L164" s="425"/>
      <c r="M164" s="426"/>
    </row>
    <row r="165" spans="1:13" ht="15">
      <c r="A165" s="174" t="s">
        <v>311</v>
      </c>
      <c r="B165" s="113"/>
      <c r="C165" s="102">
        <v>15503528766</v>
      </c>
      <c r="D165" s="114"/>
      <c r="E165" s="292">
        <v>15503528766</v>
      </c>
      <c r="F165" s="315">
        <v>24882652889</v>
      </c>
      <c r="L165" s="425"/>
      <c r="M165" s="426"/>
    </row>
    <row r="166" spans="1:13" ht="15">
      <c r="A166" s="174" t="s">
        <v>312</v>
      </c>
      <c r="B166" s="113"/>
      <c r="C166" s="102">
        <v>0</v>
      </c>
      <c r="D166" s="114"/>
      <c r="E166" s="292">
        <v>0</v>
      </c>
      <c r="F166" s="315">
        <v>0</v>
      </c>
      <c r="L166" s="425"/>
      <c r="M166" s="426"/>
    </row>
    <row r="167" spans="1:35" s="433" customFormat="1" ht="30">
      <c r="A167" s="174" t="s">
        <v>313</v>
      </c>
      <c r="B167" s="113"/>
      <c r="C167" s="102">
        <v>0</v>
      </c>
      <c r="D167" s="114"/>
      <c r="E167" s="292">
        <v>0</v>
      </c>
      <c r="F167" s="315">
        <v>0</v>
      </c>
      <c r="G167" s="101"/>
      <c r="H167" s="429"/>
      <c r="I167" s="443"/>
      <c r="J167" s="443"/>
      <c r="K167" s="429"/>
      <c r="L167" s="425"/>
      <c r="M167" s="426"/>
      <c r="N167" s="429"/>
      <c r="O167" s="429"/>
      <c r="P167" s="429"/>
      <c r="Q167" s="429"/>
      <c r="R167" s="429"/>
      <c r="S167" s="429"/>
      <c r="T167" s="429"/>
      <c r="U167" s="429"/>
      <c r="V167" s="429"/>
      <c r="W167" s="429"/>
      <c r="X167" s="429"/>
      <c r="Y167" s="429"/>
      <c r="Z167" s="429"/>
      <c r="AA167" s="429"/>
      <c r="AB167" s="429"/>
      <c r="AC167" s="429"/>
      <c r="AD167" s="429"/>
      <c r="AE167" s="429"/>
      <c r="AF167" s="429"/>
      <c r="AG167" s="429"/>
      <c r="AH167" s="429"/>
      <c r="AI167" s="429"/>
    </row>
    <row r="168" spans="1:13" ht="15">
      <c r="A168" s="134" t="s">
        <v>314</v>
      </c>
      <c r="B168" s="113"/>
      <c r="C168" s="102">
        <v>0</v>
      </c>
      <c r="D168" s="114"/>
      <c r="E168" s="292">
        <v>0</v>
      </c>
      <c r="F168" s="315">
        <v>0</v>
      </c>
      <c r="L168" s="425"/>
      <c r="M168" s="426"/>
    </row>
    <row r="169" spans="1:13" ht="15">
      <c r="A169" s="174" t="s">
        <v>315</v>
      </c>
      <c r="B169" s="113"/>
      <c r="C169" s="102">
        <v>0</v>
      </c>
      <c r="D169" s="114"/>
      <c r="E169" s="292">
        <v>0</v>
      </c>
      <c r="F169" s="315">
        <v>0</v>
      </c>
      <c r="L169" s="425"/>
      <c r="M169" s="426"/>
    </row>
    <row r="170" spans="1:13" ht="15">
      <c r="A170" s="174" t="s">
        <v>316</v>
      </c>
      <c r="B170" s="113"/>
      <c r="C170" s="102">
        <v>0</v>
      </c>
      <c r="D170" s="114"/>
      <c r="E170" s="292">
        <v>0</v>
      </c>
      <c r="F170" s="315">
        <v>0</v>
      </c>
      <c r="L170" s="425"/>
      <c r="M170" s="426"/>
    </row>
    <row r="171" spans="1:13" ht="15">
      <c r="A171" s="174" t="s">
        <v>317</v>
      </c>
      <c r="B171" s="116"/>
      <c r="C171" s="117">
        <v>0</v>
      </c>
      <c r="D171" s="118"/>
      <c r="E171" s="316">
        <v>0</v>
      </c>
      <c r="F171" s="317">
        <v>0</v>
      </c>
      <c r="L171" s="427"/>
      <c r="M171" s="428"/>
    </row>
    <row r="172" spans="1:13" ht="15.75" thickBot="1">
      <c r="A172" s="119" t="s">
        <v>205</v>
      </c>
      <c r="B172" s="120"/>
      <c r="C172" s="121">
        <v>481300151268</v>
      </c>
      <c r="D172" s="122">
        <v>0</v>
      </c>
      <c r="E172" s="123">
        <v>481300151268</v>
      </c>
      <c r="F172" s="124">
        <v>403633271591</v>
      </c>
      <c r="L172" s="123"/>
      <c r="M172" s="124"/>
    </row>
    <row r="174" spans="6:13" ht="15.75" thickBot="1">
      <c r="F174" s="105" t="s">
        <v>122</v>
      </c>
      <c r="M174" s="105"/>
    </row>
    <row r="175" spans="1:13" ht="15">
      <c r="A175" s="106" t="s">
        <v>318</v>
      </c>
      <c r="B175" s="107"/>
      <c r="C175" s="108" t="s">
        <v>4</v>
      </c>
      <c r="D175" s="109" t="s">
        <v>5</v>
      </c>
      <c r="E175" s="110" t="s">
        <v>558</v>
      </c>
      <c r="F175" s="111" t="s">
        <v>296</v>
      </c>
      <c r="L175" s="110"/>
      <c r="M175" s="111"/>
    </row>
    <row r="176" spans="1:13" ht="15">
      <c r="A176" s="174" t="s">
        <v>319</v>
      </c>
      <c r="B176" s="113"/>
      <c r="C176" s="102">
        <v>7907147109</v>
      </c>
      <c r="D176" s="114"/>
      <c r="E176" s="292">
        <f>8672147109-765000000</f>
        <v>7907147109</v>
      </c>
      <c r="F176" s="292">
        <f>6468211793-F178+436904437+2800742</f>
        <v>6142916972</v>
      </c>
      <c r="L176" s="425"/>
      <c r="M176" s="426"/>
    </row>
    <row r="177" spans="1:13" ht="15">
      <c r="A177" s="174" t="s">
        <v>320</v>
      </c>
      <c r="B177" s="113"/>
      <c r="C177" s="102">
        <v>0</v>
      </c>
      <c r="D177" s="114"/>
      <c r="E177" s="292">
        <v>0</v>
      </c>
      <c r="F177" s="292">
        <v>0</v>
      </c>
      <c r="L177" s="425"/>
      <c r="M177" s="426"/>
    </row>
    <row r="178" spans="1:35" s="433" customFormat="1" ht="15">
      <c r="A178" s="174" t="s">
        <v>321</v>
      </c>
      <c r="B178" s="113"/>
      <c r="C178" s="102">
        <v>765000000</v>
      </c>
      <c r="D178" s="114"/>
      <c r="E178" s="292">
        <v>765000000</v>
      </c>
      <c r="F178" s="292">
        <v>765000000</v>
      </c>
      <c r="G178" s="101"/>
      <c r="H178" s="429"/>
      <c r="I178" s="443"/>
      <c r="J178" s="443"/>
      <c r="K178" s="429"/>
      <c r="L178" s="425"/>
      <c r="M178" s="426"/>
      <c r="N178" s="429"/>
      <c r="O178" s="429"/>
      <c r="P178" s="429"/>
      <c r="Q178" s="429"/>
      <c r="R178" s="429"/>
      <c r="S178" s="429"/>
      <c r="T178" s="429"/>
      <c r="U178" s="429"/>
      <c r="V178" s="429"/>
      <c r="W178" s="429"/>
      <c r="X178" s="429"/>
      <c r="Y178" s="429"/>
      <c r="Z178" s="429"/>
      <c r="AA178" s="429"/>
      <c r="AB178" s="429"/>
      <c r="AC178" s="429"/>
      <c r="AD178" s="429"/>
      <c r="AE178" s="429"/>
      <c r="AF178" s="429"/>
      <c r="AG178" s="429"/>
      <c r="AH178" s="429"/>
      <c r="AI178" s="429"/>
    </row>
    <row r="179" spans="1:13" ht="15">
      <c r="A179" s="174" t="s">
        <v>322</v>
      </c>
      <c r="B179" s="113"/>
      <c r="C179" s="102">
        <v>0</v>
      </c>
      <c r="D179" s="114"/>
      <c r="E179" s="292">
        <v>0</v>
      </c>
      <c r="F179" s="292">
        <v>0</v>
      </c>
      <c r="L179" s="425"/>
      <c r="M179" s="426"/>
    </row>
    <row r="180" spans="1:13" ht="15">
      <c r="A180" s="174" t="s">
        <v>323</v>
      </c>
      <c r="B180" s="113"/>
      <c r="C180" s="102">
        <v>0</v>
      </c>
      <c r="D180" s="114"/>
      <c r="E180" s="292">
        <v>0</v>
      </c>
      <c r="F180" s="292">
        <v>0</v>
      </c>
      <c r="L180" s="425"/>
      <c r="M180" s="426"/>
    </row>
    <row r="181" spans="1:13" ht="15">
      <c r="A181" s="174" t="s">
        <v>324</v>
      </c>
      <c r="B181" s="113"/>
      <c r="C181" s="102">
        <v>0</v>
      </c>
      <c r="D181" s="114"/>
      <c r="E181" s="292">
        <v>0</v>
      </c>
      <c r="F181" s="292">
        <v>0</v>
      </c>
      <c r="L181" s="425"/>
      <c r="M181" s="426"/>
    </row>
    <row r="182" spans="1:13" ht="15">
      <c r="A182" s="174" t="s">
        <v>325</v>
      </c>
      <c r="B182" s="113"/>
      <c r="C182" s="102">
        <v>0</v>
      </c>
      <c r="D182" s="114"/>
      <c r="E182" s="292">
        <v>0</v>
      </c>
      <c r="F182" s="292">
        <v>0</v>
      </c>
      <c r="L182" s="425"/>
      <c r="M182" s="426"/>
    </row>
    <row r="183" spans="1:13" ht="15">
      <c r="A183" s="174" t="s">
        <v>326</v>
      </c>
      <c r="B183" s="116"/>
      <c r="C183" s="117">
        <v>0</v>
      </c>
      <c r="D183" s="118"/>
      <c r="E183" s="316">
        <v>0</v>
      </c>
      <c r="F183" s="316">
        <v>0</v>
      </c>
      <c r="L183" s="427"/>
      <c r="M183" s="428"/>
    </row>
    <row r="184" spans="1:13" ht="15.75" thickBot="1">
      <c r="A184" s="119" t="s">
        <v>205</v>
      </c>
      <c r="B184" s="120"/>
      <c r="C184" s="121">
        <v>8672147109</v>
      </c>
      <c r="D184" s="122">
        <v>0</v>
      </c>
      <c r="E184" s="123">
        <v>8672147109</v>
      </c>
      <c r="F184" s="124">
        <v>6907916972</v>
      </c>
      <c r="L184" s="123"/>
      <c r="M184" s="124"/>
    </row>
    <row r="186" spans="6:13" ht="15.75" thickBot="1">
      <c r="F186" s="105" t="s">
        <v>122</v>
      </c>
      <c r="M186" s="105"/>
    </row>
    <row r="187" spans="1:13" ht="15">
      <c r="A187" s="106" t="s">
        <v>327</v>
      </c>
      <c r="B187" s="107"/>
      <c r="C187" s="108" t="s">
        <v>4</v>
      </c>
      <c r="D187" s="109" t="s">
        <v>5</v>
      </c>
      <c r="E187" s="110" t="s">
        <v>558</v>
      </c>
      <c r="F187" s="111" t="s">
        <v>296</v>
      </c>
      <c r="L187" s="110"/>
      <c r="M187" s="111"/>
    </row>
    <row r="188" spans="1:13" ht="15">
      <c r="A188" s="174" t="s">
        <v>328</v>
      </c>
      <c r="B188" s="113"/>
      <c r="C188" s="102">
        <v>11113533281</v>
      </c>
      <c r="D188" s="114"/>
      <c r="E188" s="292">
        <v>11113533281</v>
      </c>
      <c r="F188" s="292">
        <f>13823025739-1215267779</f>
        <v>12607757960</v>
      </c>
      <c r="L188" s="425"/>
      <c r="M188" s="426"/>
    </row>
    <row r="189" spans="1:13" ht="15">
      <c r="A189" s="174" t="s">
        <v>329</v>
      </c>
      <c r="B189" s="113"/>
      <c r="C189" s="102">
        <v>0</v>
      </c>
      <c r="D189" s="114"/>
      <c r="E189" s="292">
        <v>0</v>
      </c>
      <c r="F189" s="315">
        <v>0</v>
      </c>
      <c r="L189" s="425"/>
      <c r="M189" s="426"/>
    </row>
    <row r="190" spans="1:13" ht="15">
      <c r="A190" s="174" t="s">
        <v>330</v>
      </c>
      <c r="B190" s="113"/>
      <c r="C190" s="102">
        <v>0</v>
      </c>
      <c r="D190" s="114"/>
      <c r="E190" s="292">
        <v>0</v>
      </c>
      <c r="F190" s="315">
        <v>0</v>
      </c>
      <c r="L190" s="425"/>
      <c r="M190" s="426"/>
    </row>
    <row r="191" spans="1:13" ht="15">
      <c r="A191" s="174" t="s">
        <v>331</v>
      </c>
      <c r="B191" s="113"/>
      <c r="C191" s="102">
        <v>0</v>
      </c>
      <c r="D191" s="114"/>
      <c r="E191" s="292">
        <v>0</v>
      </c>
      <c r="F191" s="315">
        <v>0</v>
      </c>
      <c r="L191" s="425"/>
      <c r="M191" s="426"/>
    </row>
    <row r="192" spans="1:13" ht="15">
      <c r="A192" s="174" t="s">
        <v>332</v>
      </c>
      <c r="B192" s="113"/>
      <c r="C192" s="102">
        <v>0</v>
      </c>
      <c r="D192" s="114"/>
      <c r="E192" s="292">
        <v>0</v>
      </c>
      <c r="F192" s="315">
        <v>0</v>
      </c>
      <c r="L192" s="425"/>
      <c r="M192" s="426"/>
    </row>
    <row r="193" spans="1:13" ht="15">
      <c r="A193" s="174" t="s">
        <v>333</v>
      </c>
      <c r="B193" s="113"/>
      <c r="C193" s="102">
        <v>0</v>
      </c>
      <c r="D193" s="114"/>
      <c r="E193" s="292">
        <v>0</v>
      </c>
      <c r="F193" s="315">
        <v>0</v>
      </c>
      <c r="H193" s="444" t="s">
        <v>531</v>
      </c>
      <c r="I193" s="430" t="s">
        <v>558</v>
      </c>
      <c r="J193" s="430" t="s">
        <v>296</v>
      </c>
      <c r="L193" s="425"/>
      <c r="M193" s="426"/>
    </row>
    <row r="194" spans="1:13" ht="15">
      <c r="A194" s="174" t="s">
        <v>334</v>
      </c>
      <c r="B194" s="137"/>
      <c r="C194" s="102">
        <v>0</v>
      </c>
      <c r="D194" s="114"/>
      <c r="E194" s="130">
        <v>0</v>
      </c>
      <c r="F194" s="131">
        <v>0</v>
      </c>
      <c r="H194" s="445" t="s">
        <v>527</v>
      </c>
      <c r="I194" s="432">
        <f>SUM(I195:I210)</f>
        <v>0</v>
      </c>
      <c r="J194" s="432">
        <f>SUM(J195:J210)</f>
        <v>0</v>
      </c>
      <c r="L194" s="130"/>
      <c r="M194" s="131"/>
    </row>
    <row r="195" spans="1:13" ht="15">
      <c r="A195" s="174" t="s">
        <v>335</v>
      </c>
      <c r="B195" s="116"/>
      <c r="C195" s="117">
        <v>0</v>
      </c>
      <c r="D195" s="118"/>
      <c r="E195" s="316">
        <v>0</v>
      </c>
      <c r="F195" s="317">
        <v>0</v>
      </c>
      <c r="H195" s="422" t="s">
        <v>532</v>
      </c>
      <c r="I195" s="422"/>
      <c r="J195" s="422"/>
      <c r="L195" s="427"/>
      <c r="M195" s="428"/>
    </row>
    <row r="196" spans="1:13" ht="15.75" thickBot="1">
      <c r="A196" s="119" t="s">
        <v>205</v>
      </c>
      <c r="B196" s="120"/>
      <c r="C196" s="121">
        <v>11113533281</v>
      </c>
      <c r="D196" s="122">
        <v>0</v>
      </c>
      <c r="E196" s="123">
        <v>11113533281</v>
      </c>
      <c r="F196" s="124">
        <v>12607757960</v>
      </c>
      <c r="H196" s="435" t="s">
        <v>530</v>
      </c>
      <c r="I196" s="446">
        <v>0</v>
      </c>
      <c r="J196" s="446">
        <v>0</v>
      </c>
      <c r="L196" s="123"/>
      <c r="M196" s="124"/>
    </row>
    <row r="197" spans="8:10" ht="15">
      <c r="H197" s="435" t="s">
        <v>530</v>
      </c>
      <c r="I197" s="446">
        <v>0</v>
      </c>
      <c r="J197" s="446">
        <v>0</v>
      </c>
    </row>
    <row r="198" spans="6:13" ht="15.75" thickBot="1">
      <c r="F198" s="105" t="s">
        <v>122</v>
      </c>
      <c r="H198" s="435" t="s">
        <v>530</v>
      </c>
      <c r="I198" s="446">
        <v>0</v>
      </c>
      <c r="J198" s="446">
        <v>0</v>
      </c>
      <c r="M198" s="105"/>
    </row>
    <row r="199" spans="1:13" ht="15">
      <c r="A199" s="106" t="s">
        <v>336</v>
      </c>
      <c r="B199" s="107"/>
      <c r="C199" s="108" t="s">
        <v>4</v>
      </c>
      <c r="D199" s="109" t="s">
        <v>5</v>
      </c>
      <c r="E199" s="110" t="s">
        <v>558</v>
      </c>
      <c r="F199" s="111" t="s">
        <v>296</v>
      </c>
      <c r="H199" s="435" t="s">
        <v>530</v>
      </c>
      <c r="I199" s="446">
        <v>0</v>
      </c>
      <c r="J199" s="446">
        <v>0</v>
      </c>
      <c r="L199" s="110"/>
      <c r="M199" s="111"/>
    </row>
    <row r="200" spans="1:13" ht="15">
      <c r="A200" s="134" t="s">
        <v>337</v>
      </c>
      <c r="B200" s="113"/>
      <c r="C200" s="102">
        <v>0</v>
      </c>
      <c r="D200" s="114"/>
      <c r="E200" s="292">
        <v>0</v>
      </c>
      <c r="F200" s="315">
        <v>0</v>
      </c>
      <c r="H200" s="435" t="s">
        <v>530</v>
      </c>
      <c r="I200" s="446">
        <v>0</v>
      </c>
      <c r="J200" s="446">
        <v>0</v>
      </c>
      <c r="L200" s="425"/>
      <c r="M200" s="426"/>
    </row>
    <row r="201" spans="1:13" ht="15">
      <c r="A201" s="134" t="s">
        <v>338</v>
      </c>
      <c r="B201" s="113"/>
      <c r="C201" s="102">
        <v>0</v>
      </c>
      <c r="D201" s="114"/>
      <c r="E201" s="292">
        <v>0</v>
      </c>
      <c r="F201" s="315">
        <v>0</v>
      </c>
      <c r="H201" s="435" t="s">
        <v>530</v>
      </c>
      <c r="I201" s="446">
        <v>0</v>
      </c>
      <c r="J201" s="446">
        <v>0</v>
      </c>
      <c r="L201" s="425"/>
      <c r="M201" s="426"/>
    </row>
    <row r="202" spans="1:13" ht="15">
      <c r="A202" s="134" t="s">
        <v>339</v>
      </c>
      <c r="B202" s="113"/>
      <c r="C202" s="102">
        <v>0</v>
      </c>
      <c r="D202" s="114"/>
      <c r="E202" s="292">
        <v>0</v>
      </c>
      <c r="F202" s="315">
        <v>0</v>
      </c>
      <c r="H202" s="435" t="s">
        <v>530</v>
      </c>
      <c r="I202" s="446">
        <v>0</v>
      </c>
      <c r="J202" s="446">
        <v>0</v>
      </c>
      <c r="L202" s="425"/>
      <c r="M202" s="426"/>
    </row>
    <row r="203" spans="1:13" ht="15">
      <c r="A203" s="134" t="s">
        <v>340</v>
      </c>
      <c r="B203" s="113"/>
      <c r="C203" s="102">
        <v>0</v>
      </c>
      <c r="D203" s="114"/>
      <c r="E203" s="292">
        <v>0</v>
      </c>
      <c r="F203" s="315">
        <v>0</v>
      </c>
      <c r="H203" s="435" t="s">
        <v>530</v>
      </c>
      <c r="I203" s="446">
        <v>0</v>
      </c>
      <c r="J203" s="446">
        <v>0</v>
      </c>
      <c r="L203" s="425"/>
      <c r="M203" s="426"/>
    </row>
    <row r="204" spans="1:13" ht="15">
      <c r="A204" s="134" t="s">
        <v>341</v>
      </c>
      <c r="B204" s="113"/>
      <c r="C204" s="102">
        <v>0</v>
      </c>
      <c r="D204" s="114"/>
      <c r="E204" s="292">
        <v>0</v>
      </c>
      <c r="F204" s="315">
        <v>0</v>
      </c>
      <c r="H204" s="435" t="s">
        <v>530</v>
      </c>
      <c r="I204" s="446">
        <v>0</v>
      </c>
      <c r="J204" s="446">
        <v>0</v>
      </c>
      <c r="L204" s="425"/>
      <c r="M204" s="426"/>
    </row>
    <row r="205" spans="1:13" ht="15">
      <c r="A205" s="174" t="s">
        <v>342</v>
      </c>
      <c r="B205" s="116"/>
      <c r="C205" s="117">
        <v>0</v>
      </c>
      <c r="D205" s="118"/>
      <c r="E205" s="316">
        <v>0</v>
      </c>
      <c r="F205" s="317">
        <v>0</v>
      </c>
      <c r="H205" s="435" t="s">
        <v>530</v>
      </c>
      <c r="I205" s="446">
        <v>0</v>
      </c>
      <c r="J205" s="446">
        <v>0</v>
      </c>
      <c r="L205" s="427"/>
      <c r="M205" s="428"/>
    </row>
    <row r="206" spans="1:13" ht="15.75" thickBot="1">
      <c r="A206" s="119" t="s">
        <v>205</v>
      </c>
      <c r="B206" s="120"/>
      <c r="C206" s="121">
        <v>0</v>
      </c>
      <c r="D206" s="122">
        <v>0</v>
      </c>
      <c r="E206" s="123">
        <v>0</v>
      </c>
      <c r="F206" s="124">
        <v>0</v>
      </c>
      <c r="H206" s="435" t="s">
        <v>530</v>
      </c>
      <c r="I206" s="446">
        <v>0</v>
      </c>
      <c r="J206" s="446">
        <v>0</v>
      </c>
      <c r="L206" s="123"/>
      <c r="M206" s="124"/>
    </row>
    <row r="207" spans="8:10" ht="15">
      <c r="H207" s="435" t="s">
        <v>530</v>
      </c>
      <c r="I207" s="446">
        <v>0</v>
      </c>
      <c r="J207" s="446">
        <v>0</v>
      </c>
    </row>
    <row r="208" spans="6:13" ht="15.75" thickBot="1">
      <c r="F208" s="105" t="s">
        <v>122</v>
      </c>
      <c r="H208" s="435" t="s">
        <v>530</v>
      </c>
      <c r="I208" s="446">
        <v>0</v>
      </c>
      <c r="J208" s="446">
        <v>0</v>
      </c>
      <c r="M208" s="105"/>
    </row>
    <row r="209" spans="1:13" ht="15">
      <c r="A209" s="106" t="s">
        <v>343</v>
      </c>
      <c r="B209" s="107"/>
      <c r="C209" s="108" t="s">
        <v>4</v>
      </c>
      <c r="D209" s="109" t="s">
        <v>5</v>
      </c>
      <c r="E209" s="110" t="s">
        <v>558</v>
      </c>
      <c r="F209" s="111" t="s">
        <v>296</v>
      </c>
      <c r="H209" s="435" t="s">
        <v>530</v>
      </c>
      <c r="I209" s="446">
        <v>0</v>
      </c>
      <c r="J209" s="446">
        <v>0</v>
      </c>
      <c r="L209" s="110"/>
      <c r="M209" s="111"/>
    </row>
    <row r="210" spans="1:13" ht="15">
      <c r="A210" s="134" t="s">
        <v>337</v>
      </c>
      <c r="B210" s="113"/>
      <c r="C210" s="102">
        <v>10548296893</v>
      </c>
      <c r="D210" s="114"/>
      <c r="E210" s="292">
        <f>10254502330+54719208+244479355-5404000</f>
        <v>10548296893</v>
      </c>
      <c r="F210" s="315">
        <v>8237374075</v>
      </c>
      <c r="H210" s="435" t="s">
        <v>530</v>
      </c>
      <c r="I210" s="446">
        <v>0</v>
      </c>
      <c r="J210" s="446">
        <v>0</v>
      </c>
      <c r="L210" s="425"/>
      <c r="M210" s="426"/>
    </row>
    <row r="211" spans="1:13" ht="15">
      <c r="A211" s="134" t="s">
        <v>338</v>
      </c>
      <c r="B211" s="113"/>
      <c r="C211" s="102">
        <v>528284609</v>
      </c>
      <c r="D211" s="114"/>
      <c r="E211" s="292">
        <f>528284609</f>
        <v>528284609</v>
      </c>
      <c r="F211" s="315">
        <v>569615534</v>
      </c>
      <c r="L211" s="425"/>
      <c r="M211" s="426"/>
    </row>
    <row r="212" spans="1:13" ht="15">
      <c r="A212" s="134" t="s">
        <v>344</v>
      </c>
      <c r="B212" s="113"/>
      <c r="C212" s="102">
        <v>297807778</v>
      </c>
      <c r="D212" s="114"/>
      <c r="E212" s="292">
        <f>297807778</f>
        <v>297807778</v>
      </c>
      <c r="F212" s="315">
        <v>312360139</v>
      </c>
      <c r="L212" s="425"/>
      <c r="M212" s="426"/>
    </row>
    <row r="213" spans="1:13" ht="15">
      <c r="A213" s="134" t="s">
        <v>339</v>
      </c>
      <c r="B213" s="113"/>
      <c r="C213" s="102">
        <v>26133798</v>
      </c>
      <c r="D213" s="114"/>
      <c r="E213" s="292">
        <f>22290604+2695047+1148147</f>
        <v>26133798</v>
      </c>
      <c r="F213" s="315">
        <v>184673564</v>
      </c>
      <c r="L213" s="425"/>
      <c r="M213" s="426"/>
    </row>
    <row r="214" spans="1:13" ht="15">
      <c r="A214" s="134" t="s">
        <v>345</v>
      </c>
      <c r="B214" s="113"/>
      <c r="C214" s="102">
        <v>159486643</v>
      </c>
      <c r="D214" s="114"/>
      <c r="E214" s="292">
        <f>152577872+1962788+4945983</f>
        <v>159486643</v>
      </c>
      <c r="F214" s="315">
        <v>148646285</v>
      </c>
      <c r="L214" s="425"/>
      <c r="M214" s="426"/>
    </row>
    <row r="215" spans="1:13" ht="15">
      <c r="A215" s="134" t="s">
        <v>346</v>
      </c>
      <c r="B215" s="113"/>
      <c r="C215" s="102">
        <v>0</v>
      </c>
      <c r="D215" s="114"/>
      <c r="E215" s="292"/>
      <c r="F215" s="315">
        <v>0</v>
      </c>
      <c r="H215" s="444" t="s">
        <v>531</v>
      </c>
      <c r="I215" s="430" t="s">
        <v>558</v>
      </c>
      <c r="J215" s="430" t="s">
        <v>296</v>
      </c>
      <c r="L215" s="425"/>
      <c r="M215" s="426"/>
    </row>
    <row r="216" spans="1:13" ht="15">
      <c r="A216" s="134" t="s">
        <v>347</v>
      </c>
      <c r="B216" s="137"/>
      <c r="C216" s="102">
        <v>2815237289</v>
      </c>
      <c r="D216" s="114"/>
      <c r="E216" s="130">
        <v>2815237289</v>
      </c>
      <c r="F216" s="131">
        <v>-1611262993</v>
      </c>
      <c r="H216" s="445" t="s">
        <v>527</v>
      </c>
      <c r="I216" s="432">
        <f>SUM(I217:I232)</f>
        <v>2815237289</v>
      </c>
      <c r="J216" s="432">
        <f>SUM(J217:J232)</f>
        <v>-1611262993</v>
      </c>
      <c r="L216" s="130"/>
      <c r="M216" s="131"/>
    </row>
    <row r="217" spans="1:13" ht="15">
      <c r="A217" s="134" t="s">
        <v>341</v>
      </c>
      <c r="B217" s="113"/>
      <c r="C217" s="102">
        <v>2231601147</v>
      </c>
      <c r="D217" s="114"/>
      <c r="E217" s="292">
        <f>2094575705+69200474+67824968</f>
        <v>2231601147</v>
      </c>
      <c r="F217" s="315">
        <v>1904207015</v>
      </c>
      <c r="H217" s="422" t="s">
        <v>532</v>
      </c>
      <c r="I217" s="422"/>
      <c r="J217" s="422"/>
      <c r="L217" s="425"/>
      <c r="M217" s="426"/>
    </row>
    <row r="218" spans="1:13" ht="15">
      <c r="A218" s="174" t="s">
        <v>342</v>
      </c>
      <c r="B218" s="116"/>
      <c r="C218" s="117">
        <v>355710945</v>
      </c>
      <c r="D218" s="118"/>
      <c r="E218" s="316">
        <f>354477445+1233500</f>
        <v>355710945</v>
      </c>
      <c r="F218" s="317">
        <v>447925333</v>
      </c>
      <c r="H218" s="435" t="s">
        <v>533</v>
      </c>
      <c r="I218" s="446">
        <v>2815237289</v>
      </c>
      <c r="J218" s="446">
        <v>-1611262993</v>
      </c>
      <c r="L218" s="427"/>
      <c r="M218" s="428"/>
    </row>
    <row r="219" spans="1:13" ht="15.75" thickBot="1">
      <c r="A219" s="119" t="s">
        <v>205</v>
      </c>
      <c r="B219" s="120"/>
      <c r="C219" s="121">
        <v>16962559102</v>
      </c>
      <c r="D219" s="122">
        <v>0</v>
      </c>
      <c r="E219" s="123">
        <v>16962559102</v>
      </c>
      <c r="F219" s="124">
        <v>10193538952</v>
      </c>
      <c r="H219" s="435" t="s">
        <v>530</v>
      </c>
      <c r="I219" s="446">
        <v>0</v>
      </c>
      <c r="J219" s="446">
        <v>0</v>
      </c>
      <c r="L219" s="123"/>
      <c r="M219" s="124"/>
    </row>
    <row r="220" spans="8:10" ht="15">
      <c r="H220" s="435" t="s">
        <v>530</v>
      </c>
      <c r="I220" s="446">
        <v>0</v>
      </c>
      <c r="J220" s="446">
        <v>0</v>
      </c>
    </row>
    <row r="221" spans="6:13" ht="15.75" thickBot="1">
      <c r="F221" s="105" t="s">
        <v>122</v>
      </c>
      <c r="H221" s="435" t="s">
        <v>530</v>
      </c>
      <c r="I221" s="446">
        <v>0</v>
      </c>
      <c r="J221" s="446">
        <v>0</v>
      </c>
      <c r="M221" s="105"/>
    </row>
    <row r="222" spans="1:13" ht="15">
      <c r="A222" s="106" t="s">
        <v>348</v>
      </c>
      <c r="B222" s="107"/>
      <c r="C222" s="108" t="s">
        <v>4</v>
      </c>
      <c r="D222" s="109" t="s">
        <v>5</v>
      </c>
      <c r="E222" s="110" t="s">
        <v>558</v>
      </c>
      <c r="F222" s="111" t="s">
        <v>296</v>
      </c>
      <c r="H222" s="435" t="s">
        <v>530</v>
      </c>
      <c r="I222" s="446">
        <v>0</v>
      </c>
      <c r="J222" s="446">
        <v>0</v>
      </c>
      <c r="L222" s="110"/>
      <c r="M222" s="111"/>
    </row>
    <row r="223" spans="1:13" ht="15">
      <c r="A223" s="134" t="s">
        <v>349</v>
      </c>
      <c r="B223" s="113"/>
      <c r="C223" s="102">
        <v>0</v>
      </c>
      <c r="D223" s="114"/>
      <c r="E223" s="292">
        <v>0</v>
      </c>
      <c r="F223" s="315">
        <v>111727274</v>
      </c>
      <c r="H223" s="435" t="s">
        <v>530</v>
      </c>
      <c r="I223" s="446">
        <v>0</v>
      </c>
      <c r="J223" s="446">
        <v>0</v>
      </c>
      <c r="L223" s="425"/>
      <c r="M223" s="426"/>
    </row>
    <row r="224" spans="1:13" ht="30">
      <c r="A224" s="134" t="s">
        <v>350</v>
      </c>
      <c r="B224" s="113"/>
      <c r="C224" s="102">
        <v>0</v>
      </c>
      <c r="D224" s="114"/>
      <c r="E224" s="292">
        <v>0</v>
      </c>
      <c r="F224" s="315">
        <v>0</v>
      </c>
      <c r="H224" s="435" t="s">
        <v>530</v>
      </c>
      <c r="I224" s="446">
        <v>0</v>
      </c>
      <c r="J224" s="446">
        <v>0</v>
      </c>
      <c r="L224" s="425"/>
      <c r="M224" s="426"/>
    </row>
    <row r="225" spans="1:13" ht="15">
      <c r="A225" s="134" t="s">
        <v>351</v>
      </c>
      <c r="B225" s="113"/>
      <c r="C225" s="102">
        <v>0</v>
      </c>
      <c r="D225" s="114"/>
      <c r="E225" s="292">
        <v>0</v>
      </c>
      <c r="F225" s="315">
        <v>0</v>
      </c>
      <c r="H225" s="435" t="s">
        <v>530</v>
      </c>
      <c r="I225" s="446">
        <v>0</v>
      </c>
      <c r="J225" s="446">
        <v>0</v>
      </c>
      <c r="L225" s="425"/>
      <c r="M225" s="426"/>
    </row>
    <row r="226" spans="1:13" ht="15">
      <c r="A226" s="134" t="s">
        <v>352</v>
      </c>
      <c r="B226" s="116"/>
      <c r="C226" s="117">
        <v>0</v>
      </c>
      <c r="D226" s="118"/>
      <c r="E226" s="316">
        <v>0</v>
      </c>
      <c r="F226" s="317">
        <v>0</v>
      </c>
      <c r="L226" s="427"/>
      <c r="M226" s="428"/>
    </row>
    <row r="227" spans="1:13" ht="15.75" thickBot="1">
      <c r="A227" s="119" t="s">
        <v>205</v>
      </c>
      <c r="B227" s="120"/>
      <c r="C227" s="121">
        <v>0</v>
      </c>
      <c r="D227" s="122">
        <v>0</v>
      </c>
      <c r="E227" s="123">
        <v>0</v>
      </c>
      <c r="F227" s="124">
        <v>111727274</v>
      </c>
      <c r="L227" s="123"/>
      <c r="M227" s="124"/>
    </row>
    <row r="229" spans="6:13" ht="15.75" thickBot="1">
      <c r="F229" s="105" t="s">
        <v>122</v>
      </c>
      <c r="M229" s="105"/>
    </row>
    <row r="230" spans="1:13" ht="15">
      <c r="A230" s="106" t="s">
        <v>353</v>
      </c>
      <c r="B230" s="107"/>
      <c r="C230" s="108" t="s">
        <v>4</v>
      </c>
      <c r="D230" s="109" t="s">
        <v>5</v>
      </c>
      <c r="E230" s="110" t="s">
        <v>558</v>
      </c>
      <c r="F230" s="111" t="s">
        <v>296</v>
      </c>
      <c r="L230" s="110"/>
      <c r="M230" s="111"/>
    </row>
    <row r="231" spans="1:13" ht="15">
      <c r="A231" s="134" t="s">
        <v>354</v>
      </c>
      <c r="B231" s="113"/>
      <c r="C231" s="102">
        <v>0</v>
      </c>
      <c r="D231" s="114"/>
      <c r="E231" s="292">
        <v>0</v>
      </c>
      <c r="F231" s="315">
        <v>36895152</v>
      </c>
      <c r="L231" s="425"/>
      <c r="M231" s="426"/>
    </row>
    <row r="232" spans="1:13" ht="15">
      <c r="A232" s="134" t="s">
        <v>355</v>
      </c>
      <c r="B232" s="113"/>
      <c r="C232" s="102">
        <v>0</v>
      </c>
      <c r="D232" s="114"/>
      <c r="E232" s="292">
        <v>0</v>
      </c>
      <c r="F232" s="315">
        <v>0</v>
      </c>
      <c r="L232" s="425"/>
      <c r="M232" s="426"/>
    </row>
    <row r="233" spans="1:35" s="449" customFormat="1" ht="15">
      <c r="A233" s="134" t="s">
        <v>356</v>
      </c>
      <c r="B233" s="116"/>
      <c r="C233" s="117">
        <v>1307673362</v>
      </c>
      <c r="D233" s="118"/>
      <c r="E233" s="316">
        <v>1307673362</v>
      </c>
      <c r="F233" s="317">
        <v>503779337</v>
      </c>
      <c r="G233" s="175"/>
      <c r="H233" s="447"/>
      <c r="I233" s="448"/>
      <c r="J233" s="448"/>
      <c r="K233" s="447"/>
      <c r="L233" s="427"/>
      <c r="M233" s="428"/>
      <c r="N233" s="447"/>
      <c r="O233" s="447"/>
      <c r="P233" s="447"/>
      <c r="Q233" s="447"/>
      <c r="R233" s="447"/>
      <c r="S233" s="447"/>
      <c r="T233" s="447"/>
      <c r="U233" s="447"/>
      <c r="V233" s="447"/>
      <c r="W233" s="447"/>
      <c r="X233" s="447"/>
      <c r="Y233" s="447"/>
      <c r="Z233" s="447"/>
      <c r="AA233" s="447"/>
      <c r="AB233" s="447"/>
      <c r="AC233" s="447"/>
      <c r="AD233" s="447"/>
      <c r="AE233" s="447"/>
      <c r="AF233" s="447"/>
      <c r="AG233" s="447"/>
      <c r="AH233" s="447"/>
      <c r="AI233" s="447"/>
    </row>
    <row r="234" spans="1:13" ht="15.75" thickBot="1">
      <c r="A234" s="119" t="s">
        <v>205</v>
      </c>
      <c r="B234" s="120"/>
      <c r="C234" s="121">
        <v>1307673362</v>
      </c>
      <c r="D234" s="122">
        <v>0</v>
      </c>
      <c r="E234" s="123">
        <v>1307673362</v>
      </c>
      <c r="F234" s="124">
        <v>540674489</v>
      </c>
      <c r="L234" s="123"/>
      <c r="M234" s="124"/>
    </row>
    <row r="236" spans="6:13" ht="15.75" thickBot="1">
      <c r="F236" s="105" t="s">
        <v>122</v>
      </c>
      <c r="M236" s="105"/>
    </row>
    <row r="237" spans="1:13" ht="15">
      <c r="A237" s="106" t="s">
        <v>357</v>
      </c>
      <c r="B237" s="107"/>
      <c r="C237" s="108" t="s">
        <v>4</v>
      </c>
      <c r="D237" s="109" t="s">
        <v>5</v>
      </c>
      <c r="E237" s="110" t="s">
        <v>6</v>
      </c>
      <c r="F237" s="111" t="s">
        <v>7</v>
      </c>
      <c r="L237" s="110"/>
      <c r="M237" s="111"/>
    </row>
    <row r="238" spans="1:13" ht="15">
      <c r="A238" s="176" t="s">
        <v>358</v>
      </c>
      <c r="B238" s="177"/>
      <c r="C238" s="102">
        <v>0</v>
      </c>
      <c r="D238" s="114"/>
      <c r="E238" s="320">
        <v>0</v>
      </c>
      <c r="F238" s="321">
        <v>0</v>
      </c>
      <c r="L238" s="450"/>
      <c r="M238" s="451"/>
    </row>
    <row r="239" spans="1:13" ht="15">
      <c r="A239" s="178" t="s">
        <v>358</v>
      </c>
      <c r="B239" s="177"/>
      <c r="C239" s="102">
        <v>0</v>
      </c>
      <c r="D239" s="114"/>
      <c r="E239" s="320">
        <v>0</v>
      </c>
      <c r="F239" s="321">
        <v>0</v>
      </c>
      <c r="L239" s="450"/>
      <c r="M239" s="451"/>
    </row>
    <row r="240" spans="1:13" ht="15">
      <c r="A240" s="178" t="s">
        <v>358</v>
      </c>
      <c r="B240" s="177"/>
      <c r="C240" s="102">
        <v>0</v>
      </c>
      <c r="D240" s="114"/>
      <c r="E240" s="320">
        <v>0</v>
      </c>
      <c r="F240" s="321">
        <v>0</v>
      </c>
      <c r="L240" s="450"/>
      <c r="M240" s="451"/>
    </row>
    <row r="241" spans="1:13" ht="15">
      <c r="A241" s="178" t="s">
        <v>358</v>
      </c>
      <c r="B241" s="177"/>
      <c r="C241" s="102">
        <v>0</v>
      </c>
      <c r="D241" s="114"/>
      <c r="E241" s="320">
        <v>0</v>
      </c>
      <c r="F241" s="321">
        <v>0</v>
      </c>
      <c r="L241" s="450"/>
      <c r="M241" s="451"/>
    </row>
    <row r="242" spans="1:13" ht="15">
      <c r="A242" s="178" t="s">
        <v>358</v>
      </c>
      <c r="B242" s="177"/>
      <c r="C242" s="102">
        <v>0</v>
      </c>
      <c r="D242" s="114"/>
      <c r="E242" s="320">
        <v>0</v>
      </c>
      <c r="F242" s="321">
        <v>0</v>
      </c>
      <c r="L242" s="450"/>
      <c r="M242" s="451"/>
    </row>
    <row r="243" spans="1:13" ht="15">
      <c r="A243" s="178" t="s">
        <v>359</v>
      </c>
      <c r="B243" s="179"/>
      <c r="C243" s="117">
        <v>0</v>
      </c>
      <c r="D243" s="118"/>
      <c r="E243" s="322">
        <v>0</v>
      </c>
      <c r="F243" s="323">
        <v>0</v>
      </c>
      <c r="L243" s="452"/>
      <c r="M243" s="453"/>
    </row>
    <row r="244" spans="1:13" ht="15.75" thickBot="1">
      <c r="A244" s="119" t="s">
        <v>205</v>
      </c>
      <c r="B244" s="120"/>
      <c r="C244" s="121">
        <v>0</v>
      </c>
      <c r="D244" s="122">
        <v>0</v>
      </c>
      <c r="E244" s="123">
        <v>0</v>
      </c>
      <c r="F244" s="124">
        <v>0</v>
      </c>
      <c r="L244" s="123"/>
      <c r="M244" s="124"/>
    </row>
    <row r="263" ht="15">
      <c r="G263" s="2"/>
    </row>
  </sheetData>
  <hyperlinks>
    <hyperlink ref="A124" r:id="rId1" tooltip="Click here" display="c- Các khoản nợ thuê tài chính"/>
    <hyperlink ref="A67" r:id="rId2" tooltip="Click here" display="   - Đầu tư cổ phiếu"/>
    <hyperlink ref="A55" r:id="rId3" tooltip="Click here" display="   - Ký quỹ, ký cược dài hạn"/>
    <hyperlink ref="A56" r:id="rId4" tooltip="Click here" display="   - Các khoản tiền nhận uỷ thác"/>
    <hyperlink ref="A58" r:id="rId5" tooltip="Click here" display="   - Phải thu dài hạn khác   "/>
    <hyperlink ref="A106" r:id="rId6" tooltip="Click here" display="    - Phải trả về cổ phần hoá"/>
    <hyperlink ref="A107" r:id="rId7" tooltip="Click here" display="    - Nhận ký quỹ, ký cược ngắn hạn"/>
    <hyperlink ref="A108" r:id="rId8" tooltip="Click here" display="    - Doanh thu chưa thực hiện"/>
    <hyperlink ref="A109" r:id="rId9" display="    - Các khoản phải trả, phải nộp khác"/>
    <hyperlink ref="A78" r:id="rId10" tooltip="Click here" display="- Vay ngắn hạn"/>
    <hyperlink ref="A82" r:id="rId11" tooltip="Click here" display="- Nợ dài hạn đến hạn trả"/>
    <hyperlink ref="A57" r:id="rId12" tooltip="Click here" display="   - Cho vay không có lãi"/>
    <hyperlink ref="A49" r:id="rId13" tooltip="Click here" display="    - Cho vay dài hạn nội bộ"/>
    <hyperlink ref="A50" r:id="rId14" tooltip="Click here" display="    - Phải thu dài hạn nội bộ khác"/>
    <hyperlink ref="A27" r:id="rId15" tooltip="Click here" display="   - Phải thu về cổ phần hoá"/>
    <hyperlink ref="A28" r:id="rId16" tooltip="Click here" display="   - Phải thu về cổ tức và lợi nhuận được chia"/>
    <hyperlink ref="A31" r:id="rId17" tooltip="Click here" display="   - Phải thu khác"/>
    <hyperlink ref="A114" r:id="rId18" tooltip="Click here" display="    - Vay dài hạn nội bộ"/>
    <hyperlink ref="A115" r:id="rId19" tooltip="Click here" display="    - Phải trả dài hạn nội bộ khác                  "/>
    <hyperlink ref="A121" r:id="rId20" tooltip="Click here" display="- Vay và nợ tổ chức"/>
    <hyperlink ref="A68" r:id="rId21" tooltip="Click here" display="- Đầu tư trái phiếu"/>
    <hyperlink ref="A71" r:id="rId22" tooltip="Click here" display="- Đầu tư dài hạn khác"/>
    <hyperlink ref="A21" r:id="rId23" tooltip="Click here" display="- Cho vay nội bộ ngắn hạn"/>
    <hyperlink ref="A22" r:id="rId24" tooltip="Click here" display="- Phải thu nội bộ ngắn hạn khác"/>
    <hyperlink ref="A97" r:id="rId25" tooltip="Click here" display="7. Phải trả nội bộ"/>
    <hyperlink ref="A30" r:id="rId26" tooltip="Click here" display="- Cho vay ngắn hạn"/>
    <hyperlink ref="A70" r:id="rId27" tooltip="Click here" display="- Cho vay dài hạn không lãi"/>
    <hyperlink ref="A96" r:id="rId28" tooltip="Click here" display="- Vay ngắn hạn nội bộ"/>
    <hyperlink ref="A87" r:id="rId29" tooltip="Click here" display="Accrual_subsidiary"/>
  </hyperlinks>
  <printOptions horizontalCentered="1"/>
  <pageMargins left="0.64" right="0.25" top="0.29" bottom="0.24" header="0.17" footer="0.21"/>
  <pageSetup horizontalDpi="600" verticalDpi="600" orientation="portrait" paperSize="9" r:id="rId30"/>
  <rowBreaks count="4" manualBreakCount="4">
    <brk id="52" max="255" man="1"/>
    <brk id="99" max="255" man="1"/>
    <brk id="151" max="255" man="1"/>
    <brk id="19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zoomScale="90" zoomScaleNormal="90" workbookViewId="0" topLeftCell="A10">
      <selection activeCell="A1" sqref="A1"/>
    </sheetView>
  </sheetViews>
  <sheetFormatPr defaultColWidth="9.00390625" defaultRowHeight="12.75"/>
  <cols>
    <col min="1" max="1" width="44.125" style="2" customWidth="1"/>
    <col min="2" max="5" width="19.375" style="6" customWidth="1"/>
    <col min="6" max="6" width="19.375" style="180" customWidth="1"/>
    <col min="7" max="16384" width="9.125" style="2" customWidth="1"/>
  </cols>
  <sheetData>
    <row r="1" ht="15">
      <c r="A1" s="1" t="s">
        <v>525</v>
      </c>
    </row>
    <row r="2" ht="15">
      <c r="A2" s="7" t="s">
        <v>557</v>
      </c>
    </row>
    <row r="4" ht="15">
      <c r="A4" s="7" t="s">
        <v>491</v>
      </c>
    </row>
    <row r="5" spans="5:6" ht="15.75" thickBot="1">
      <c r="E5" s="105"/>
      <c r="F5" s="105" t="s">
        <v>122</v>
      </c>
    </row>
    <row r="6" spans="1:6" s="185" customFormat="1" ht="30">
      <c r="A6" s="182" t="s">
        <v>360</v>
      </c>
      <c r="B6" s="183" t="s">
        <v>7</v>
      </c>
      <c r="C6" s="183" t="s">
        <v>361</v>
      </c>
      <c r="D6" s="183" t="s">
        <v>362</v>
      </c>
      <c r="E6" s="183" t="s">
        <v>363</v>
      </c>
      <c r="F6" s="184" t="s">
        <v>6</v>
      </c>
    </row>
    <row r="7" spans="1:6" ht="15">
      <c r="A7" s="186" t="s">
        <v>364</v>
      </c>
      <c r="B7" s="320">
        <v>0</v>
      </c>
      <c r="C7" s="320">
        <v>0</v>
      </c>
      <c r="D7" s="320">
        <v>0</v>
      </c>
      <c r="E7" s="320">
        <v>0</v>
      </c>
      <c r="F7" s="187">
        <v>0</v>
      </c>
    </row>
    <row r="8" spans="1:6" ht="15">
      <c r="A8" s="186" t="s">
        <v>365</v>
      </c>
      <c r="B8" s="320">
        <v>0</v>
      </c>
      <c r="C8" s="320">
        <v>0</v>
      </c>
      <c r="D8" s="320">
        <v>0</v>
      </c>
      <c r="E8" s="320">
        <v>0</v>
      </c>
      <c r="F8" s="187">
        <v>0</v>
      </c>
    </row>
    <row r="9" spans="1:6" ht="15">
      <c r="A9" s="186" t="s">
        <v>366</v>
      </c>
      <c r="B9" s="320">
        <v>0</v>
      </c>
      <c r="C9" s="320">
        <v>0</v>
      </c>
      <c r="D9" s="320">
        <v>0</v>
      </c>
      <c r="E9" s="320">
        <v>0</v>
      </c>
      <c r="F9" s="187">
        <v>0</v>
      </c>
    </row>
    <row r="10" spans="1:6" ht="15.75" thickBot="1">
      <c r="A10" s="188" t="s">
        <v>205</v>
      </c>
      <c r="B10" s="189">
        <v>0</v>
      </c>
      <c r="C10" s="189">
        <v>0</v>
      </c>
      <c r="D10" s="189">
        <v>0</v>
      </c>
      <c r="E10" s="189">
        <v>0</v>
      </c>
      <c r="F10" s="190">
        <v>0</v>
      </c>
    </row>
    <row r="11" ht="15">
      <c r="E11" s="105"/>
    </row>
    <row r="12" spans="5:6" ht="15.75" thickBot="1">
      <c r="E12" s="105"/>
      <c r="F12" s="105" t="s">
        <v>122</v>
      </c>
    </row>
    <row r="13" spans="1:6" s="185" customFormat="1" ht="30">
      <c r="A13" s="182" t="s">
        <v>367</v>
      </c>
      <c r="B13" s="183" t="s">
        <v>7</v>
      </c>
      <c r="C13" s="183" t="s">
        <v>361</v>
      </c>
      <c r="D13" s="183" t="s">
        <v>362</v>
      </c>
      <c r="E13" s="183" t="s">
        <v>363</v>
      </c>
      <c r="F13" s="184" t="s">
        <v>6</v>
      </c>
    </row>
    <row r="14" spans="1:6" ht="15">
      <c r="A14" s="191" t="s">
        <v>368</v>
      </c>
      <c r="B14" s="320">
        <v>0</v>
      </c>
      <c r="C14" s="320">
        <v>0</v>
      </c>
      <c r="D14" s="320">
        <v>0</v>
      </c>
      <c r="E14" s="320">
        <v>0</v>
      </c>
      <c r="F14" s="187">
        <v>0</v>
      </c>
    </row>
    <row r="15" spans="1:6" ht="15">
      <c r="A15" s="191" t="s">
        <v>369</v>
      </c>
      <c r="B15" s="320">
        <v>0</v>
      </c>
      <c r="C15" s="320">
        <v>0</v>
      </c>
      <c r="D15" s="320">
        <v>0</v>
      </c>
      <c r="E15" s="320">
        <v>0</v>
      </c>
      <c r="F15" s="187">
        <v>0</v>
      </c>
    </row>
    <row r="16" spans="1:6" ht="15">
      <c r="A16" s="191" t="s">
        <v>370</v>
      </c>
      <c r="B16" s="320">
        <v>0</v>
      </c>
      <c r="C16" s="320">
        <v>0</v>
      </c>
      <c r="D16" s="320">
        <v>0</v>
      </c>
      <c r="E16" s="320">
        <v>0</v>
      </c>
      <c r="F16" s="187">
        <v>0</v>
      </c>
    </row>
    <row r="17" spans="1:6" ht="30">
      <c r="A17" s="191" t="s">
        <v>371</v>
      </c>
      <c r="B17" s="320">
        <v>0</v>
      </c>
      <c r="C17" s="320">
        <v>0</v>
      </c>
      <c r="D17" s="320">
        <v>0</v>
      </c>
      <c r="E17" s="320">
        <v>0</v>
      </c>
      <c r="F17" s="187">
        <v>0</v>
      </c>
    </row>
    <row r="18" spans="1:6" ht="15">
      <c r="A18" s="191" t="s">
        <v>364</v>
      </c>
      <c r="B18" s="320">
        <v>978406281</v>
      </c>
      <c r="C18" s="320">
        <v>0</v>
      </c>
      <c r="D18" s="320">
        <f>219268686+741268262</f>
        <v>960536948</v>
      </c>
      <c r="E18" s="320">
        <v>0</v>
      </c>
      <c r="F18" s="187">
        <v>17869333</v>
      </c>
    </row>
    <row r="19" spans="1:6" ht="15">
      <c r="A19" s="191" t="s">
        <v>372</v>
      </c>
      <c r="B19" s="320">
        <v>0</v>
      </c>
      <c r="C19" s="320">
        <v>0</v>
      </c>
      <c r="D19" s="320">
        <v>0</v>
      </c>
      <c r="E19" s="320">
        <v>0</v>
      </c>
      <c r="F19" s="187">
        <v>0</v>
      </c>
    </row>
    <row r="20" spans="1:6" ht="15">
      <c r="A20" s="191" t="s">
        <v>373</v>
      </c>
      <c r="B20" s="320">
        <v>0</v>
      </c>
      <c r="C20" s="320">
        <v>0</v>
      </c>
      <c r="D20" s="320">
        <v>0</v>
      </c>
      <c r="E20" s="320">
        <v>0</v>
      </c>
      <c r="F20" s="187">
        <v>0</v>
      </c>
    </row>
    <row r="21" spans="1:6" ht="15">
      <c r="A21" s="191" t="s">
        <v>374</v>
      </c>
      <c r="B21" s="320">
        <v>0</v>
      </c>
      <c r="C21" s="320">
        <v>0</v>
      </c>
      <c r="D21" s="320">
        <v>0</v>
      </c>
      <c r="E21" s="320">
        <v>0</v>
      </c>
      <c r="F21" s="187">
        <v>0</v>
      </c>
    </row>
    <row r="22" spans="1:6" ht="15">
      <c r="A22" s="191" t="s">
        <v>366</v>
      </c>
      <c r="B22" s="320">
        <v>10021037831</v>
      </c>
      <c r="C22" s="320">
        <f>1634006761+272495181</f>
        <v>1906501942</v>
      </c>
      <c r="D22" s="320">
        <f>1634006761+5166667+225916992+50394312+332648027</f>
        <v>2248132759</v>
      </c>
      <c r="E22" s="320">
        <v>0</v>
      </c>
      <c r="F22" s="187">
        <v>9679407014</v>
      </c>
    </row>
    <row r="23" spans="1:6" ht="15.75" thickBot="1">
      <c r="A23" s="188" t="s">
        <v>205</v>
      </c>
      <c r="B23" s="189">
        <v>10999444112</v>
      </c>
      <c r="C23" s="189">
        <v>1906501942</v>
      </c>
      <c r="D23" s="189">
        <v>3208669707</v>
      </c>
      <c r="E23" s="189">
        <v>0</v>
      </c>
      <c r="F23" s="190">
        <v>9697276347</v>
      </c>
    </row>
    <row r="24" ht="15">
      <c r="E24" s="105"/>
    </row>
    <row r="25" ht="15.75" thickBot="1">
      <c r="E25" s="105" t="s">
        <v>122</v>
      </c>
    </row>
    <row r="26" spans="1:6" s="185" customFormat="1" ht="15">
      <c r="A26" s="182" t="s">
        <v>375</v>
      </c>
      <c r="B26" s="183" t="s">
        <v>7</v>
      </c>
      <c r="C26" s="192" t="s">
        <v>376</v>
      </c>
      <c r="D26" s="192" t="s">
        <v>377</v>
      </c>
      <c r="E26" s="184" t="s">
        <v>6</v>
      </c>
      <c r="F26" s="193"/>
    </row>
    <row r="27" spans="1:5" ht="15">
      <c r="A27" s="194" t="s">
        <v>378</v>
      </c>
      <c r="B27" s="320">
        <f>4520577275+1734067440</f>
        <v>6254644715</v>
      </c>
      <c r="C27" s="320">
        <f>45022750765-32076107465+955301115-762856873+73390586-42698511</f>
        <v>13169779617</v>
      </c>
      <c r="D27" s="320">
        <f>43930265924-32076107465+1263653724-762856873+42698511-42698511</f>
        <v>12354955310</v>
      </c>
      <c r="E27" s="187">
        <v>7069469022</v>
      </c>
    </row>
    <row r="28" spans="1:5" ht="15">
      <c r="A28" s="186" t="s">
        <v>379</v>
      </c>
      <c r="B28" s="320">
        <v>0</v>
      </c>
      <c r="C28" s="320">
        <v>0</v>
      </c>
      <c r="D28" s="320">
        <v>0</v>
      </c>
      <c r="E28" s="187">
        <v>0</v>
      </c>
    </row>
    <row r="29" spans="1:5" ht="15">
      <c r="A29" s="186" t="s">
        <v>380</v>
      </c>
      <c r="B29" s="320">
        <v>0</v>
      </c>
      <c r="C29" s="320">
        <v>0</v>
      </c>
      <c r="D29" s="320">
        <v>0</v>
      </c>
      <c r="E29" s="187">
        <v>0</v>
      </c>
    </row>
    <row r="30" spans="1:5" ht="15">
      <c r="A30" s="186" t="s">
        <v>381</v>
      </c>
      <c r="B30" s="320">
        <v>0</v>
      </c>
      <c r="C30" s="320">
        <v>0</v>
      </c>
      <c r="D30" s="320">
        <v>0</v>
      </c>
      <c r="E30" s="187">
        <v>0</v>
      </c>
    </row>
    <row r="31" spans="1:5" ht="15">
      <c r="A31" s="186" t="s">
        <v>382</v>
      </c>
      <c r="B31" s="320">
        <f>6044475756+932462195</f>
        <v>6976937951</v>
      </c>
      <c r="C31" s="320">
        <v>4307481815</v>
      </c>
      <c r="D31" s="320">
        <v>2838553818</v>
      </c>
      <c r="E31" s="187">
        <v>8445865948</v>
      </c>
    </row>
    <row r="32" spans="1:5" ht="15">
      <c r="A32" s="186" t="s">
        <v>383</v>
      </c>
      <c r="B32" s="320">
        <v>187839885</v>
      </c>
      <c r="C32" s="320">
        <f>312475624+2250000+246751</f>
        <v>314972375</v>
      </c>
      <c r="D32" s="320">
        <f>410501598+5053066+1087601</f>
        <v>416642265</v>
      </c>
      <c r="E32" s="187">
        <v>86169995</v>
      </c>
    </row>
    <row r="33" spans="1:5" ht="15">
      <c r="A33" s="186" t="s">
        <v>384</v>
      </c>
      <c r="B33" s="320">
        <v>0</v>
      </c>
      <c r="C33" s="320">
        <v>25560425</v>
      </c>
      <c r="D33" s="320">
        <v>14101425</v>
      </c>
      <c r="E33" s="187">
        <v>11459000</v>
      </c>
    </row>
    <row r="34" spans="1:5" ht="15">
      <c r="A34" s="186" t="s">
        <v>385</v>
      </c>
      <c r="B34" s="320">
        <v>0</v>
      </c>
      <c r="C34" s="320">
        <f>314459900</f>
        <v>314459900</v>
      </c>
      <c r="D34" s="320">
        <f>314459900+2087000</f>
        <v>316546900</v>
      </c>
      <c r="E34" s="187">
        <v>-2087000</v>
      </c>
    </row>
    <row r="35" spans="1:5" ht="15">
      <c r="A35" s="186" t="s">
        <v>386</v>
      </c>
      <c r="B35" s="320">
        <v>0</v>
      </c>
      <c r="C35" s="320">
        <v>0</v>
      </c>
      <c r="D35" s="320">
        <v>0</v>
      </c>
      <c r="E35" s="187">
        <v>0</v>
      </c>
    </row>
    <row r="36" spans="1:5" ht="15">
      <c r="A36" s="186" t="s">
        <v>387</v>
      </c>
      <c r="B36" s="320">
        <v>0</v>
      </c>
      <c r="C36" s="320">
        <f>3000000+1000000+1000000+29797355</f>
        <v>34797355</v>
      </c>
      <c r="D36" s="320">
        <f>3000000+1000000+1000000+13661355</f>
        <v>18661355</v>
      </c>
      <c r="E36" s="187">
        <v>16136000</v>
      </c>
    </row>
    <row r="37" spans="1:5" ht="15.75" thickBot="1">
      <c r="A37" s="188" t="s">
        <v>205</v>
      </c>
      <c r="B37" s="189">
        <v>13419422551</v>
      </c>
      <c r="C37" s="189">
        <v>18167051487</v>
      </c>
      <c r="D37" s="189">
        <v>15959461073</v>
      </c>
      <c r="E37" s="190">
        <v>15627012965</v>
      </c>
    </row>
    <row r="39" spans="1:5" ht="15">
      <c r="A39" s="70"/>
      <c r="B39" s="474"/>
      <c r="C39" s="474"/>
      <c r="D39" s="474"/>
      <c r="E39" s="474"/>
    </row>
    <row r="40" spans="1:5" ht="15">
      <c r="A40" s="70"/>
      <c r="B40" s="475"/>
      <c r="C40" s="475"/>
      <c r="D40" s="475"/>
      <c r="E40" s="475"/>
    </row>
  </sheetData>
  <printOptions horizontalCentered="1"/>
  <pageMargins left="0.2" right="0.2" top="0.37" bottom="0.22" header="0.17" footer="0.18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37.125" style="2" customWidth="1"/>
    <col min="2" max="2" width="15.25390625" style="6" customWidth="1"/>
    <col min="3" max="3" width="16.875" style="6" customWidth="1"/>
    <col min="4" max="4" width="17.625" style="6" customWidth="1"/>
    <col min="5" max="5" width="15.25390625" style="6" customWidth="1"/>
    <col min="6" max="6" width="17.625" style="6" customWidth="1"/>
    <col min="7" max="7" width="15.25390625" style="180" customWidth="1"/>
    <col min="8" max="8" width="11.875" style="2" customWidth="1"/>
    <col min="9" max="16384" width="9.125" style="2" customWidth="1"/>
  </cols>
  <sheetData>
    <row r="1" ht="15">
      <c r="A1" s="101" t="s">
        <v>525</v>
      </c>
    </row>
    <row r="2" ht="15">
      <c r="A2" s="7" t="s">
        <v>557</v>
      </c>
    </row>
    <row r="3" ht="15">
      <c r="A3" s="7"/>
    </row>
    <row r="4" ht="15">
      <c r="A4" s="7" t="s">
        <v>491</v>
      </c>
    </row>
    <row r="6" spans="1:7" ht="15.75" thickBot="1">
      <c r="A6" s="195" t="s">
        <v>388</v>
      </c>
      <c r="B6" s="196"/>
      <c r="C6" s="196"/>
      <c r="D6" s="196"/>
      <c r="E6" s="196"/>
      <c r="F6" s="197" t="s">
        <v>122</v>
      </c>
      <c r="G6" s="198"/>
    </row>
    <row r="7" spans="1:6" s="76" customFormat="1" ht="25.5">
      <c r="A7" s="199" t="s">
        <v>389</v>
      </c>
      <c r="B7" s="200" t="s">
        <v>390</v>
      </c>
      <c r="C7" s="200" t="s">
        <v>391</v>
      </c>
      <c r="D7" s="200" t="s">
        <v>392</v>
      </c>
      <c r="E7" s="200" t="s">
        <v>393</v>
      </c>
      <c r="F7" s="201" t="s">
        <v>394</v>
      </c>
    </row>
    <row r="8" spans="1:7" ht="15">
      <c r="A8" s="202" t="s">
        <v>395</v>
      </c>
      <c r="B8" s="203"/>
      <c r="C8" s="203"/>
      <c r="D8" s="203"/>
      <c r="E8" s="203"/>
      <c r="F8" s="204"/>
      <c r="G8" s="2"/>
    </row>
    <row r="9" spans="1:7" ht="15">
      <c r="A9" s="205" t="s">
        <v>396</v>
      </c>
      <c r="B9" s="324">
        <v>1150178668</v>
      </c>
      <c r="C9" s="324">
        <v>41183459649</v>
      </c>
      <c r="D9" s="324">
        <v>15031327578</v>
      </c>
      <c r="E9" s="324">
        <v>795102037</v>
      </c>
      <c r="F9" s="206">
        <v>58160067932</v>
      </c>
      <c r="G9" s="2"/>
    </row>
    <row r="10" spans="1:7" ht="15">
      <c r="A10" s="207" t="s">
        <v>397</v>
      </c>
      <c r="B10" s="15">
        <v>0</v>
      </c>
      <c r="C10" s="15">
        <v>125746364</v>
      </c>
      <c r="D10" s="15">
        <v>0</v>
      </c>
      <c r="E10" s="15">
        <v>19950000</v>
      </c>
      <c r="F10" s="13">
        <v>145696364</v>
      </c>
      <c r="G10" s="2"/>
    </row>
    <row r="11" spans="1:7" ht="15">
      <c r="A11" s="14" t="s">
        <v>398</v>
      </c>
      <c r="B11" s="15">
        <v>0</v>
      </c>
      <c r="C11" s="15">
        <v>0</v>
      </c>
      <c r="D11" s="15">
        <v>0</v>
      </c>
      <c r="E11" s="15">
        <v>0</v>
      </c>
      <c r="F11" s="13">
        <v>0</v>
      </c>
      <c r="G11" s="2"/>
    </row>
    <row r="12" spans="1:7" ht="15">
      <c r="A12" s="14" t="s">
        <v>399</v>
      </c>
      <c r="B12" s="15">
        <v>0</v>
      </c>
      <c r="C12" s="15">
        <v>0</v>
      </c>
      <c r="D12" s="15">
        <v>0</v>
      </c>
      <c r="E12" s="15">
        <v>0</v>
      </c>
      <c r="F12" s="13">
        <v>0</v>
      </c>
      <c r="G12" s="2"/>
    </row>
    <row r="13" spans="1:7" ht="15">
      <c r="A13" s="14" t="s">
        <v>400</v>
      </c>
      <c r="B13" s="15">
        <v>0</v>
      </c>
      <c r="C13" s="15">
        <v>0</v>
      </c>
      <c r="D13" s="15">
        <v>0</v>
      </c>
      <c r="E13" s="15">
        <v>0</v>
      </c>
      <c r="F13" s="13">
        <v>0</v>
      </c>
      <c r="G13" s="2"/>
    </row>
    <row r="14" spans="1:7" ht="15">
      <c r="A14" s="14" t="s">
        <v>401</v>
      </c>
      <c r="B14" s="15">
        <v>0</v>
      </c>
      <c r="C14" s="15">
        <v>0</v>
      </c>
      <c r="D14" s="15">
        <v>0</v>
      </c>
      <c r="E14" s="15">
        <v>0</v>
      </c>
      <c r="F14" s="13">
        <v>0</v>
      </c>
      <c r="G14" s="2"/>
    </row>
    <row r="15" spans="1:7" ht="15">
      <c r="A15" s="208" t="s">
        <v>402</v>
      </c>
      <c r="B15" s="15">
        <v>0</v>
      </c>
      <c r="C15" s="15">
        <v>0</v>
      </c>
      <c r="D15" s="15">
        <v>0</v>
      </c>
      <c r="E15" s="15">
        <v>0</v>
      </c>
      <c r="F15" s="13">
        <v>0</v>
      </c>
      <c r="G15" s="2"/>
    </row>
    <row r="16" spans="1:7" ht="15">
      <c r="A16" s="209" t="s">
        <v>560</v>
      </c>
      <c r="B16" s="210">
        <v>1150178668</v>
      </c>
      <c r="C16" s="210">
        <v>41309206013</v>
      </c>
      <c r="D16" s="210">
        <v>15031327578</v>
      </c>
      <c r="E16" s="210">
        <v>815052037</v>
      </c>
      <c r="F16" s="211">
        <v>58305764296</v>
      </c>
      <c r="G16" s="2"/>
    </row>
    <row r="17" spans="1:7" ht="15">
      <c r="A17" s="202" t="s">
        <v>403</v>
      </c>
      <c r="B17" s="212"/>
      <c r="C17" s="212"/>
      <c r="D17" s="212"/>
      <c r="E17" s="212"/>
      <c r="F17" s="213"/>
      <c r="G17" s="2"/>
    </row>
    <row r="18" spans="1:7" ht="15">
      <c r="A18" s="205" t="s">
        <v>396</v>
      </c>
      <c r="B18" s="324">
        <v>1116806482</v>
      </c>
      <c r="C18" s="324">
        <v>27217033333</v>
      </c>
      <c r="D18" s="324">
        <v>8966228490</v>
      </c>
      <c r="E18" s="324">
        <v>689810923</v>
      </c>
      <c r="F18" s="206">
        <v>37989879228</v>
      </c>
      <c r="G18" s="2"/>
    </row>
    <row r="19" spans="1:7" ht="15">
      <c r="A19" s="207" t="s">
        <v>404</v>
      </c>
      <c r="B19" s="15">
        <v>33372187</v>
      </c>
      <c r="C19" s="15">
        <v>3398124475</v>
      </c>
      <c r="D19" s="15">
        <v>1474093424</v>
      </c>
      <c r="E19" s="15">
        <f>42583329+2695047</f>
        <v>45278376</v>
      </c>
      <c r="F19" s="13">
        <v>4950868462</v>
      </c>
      <c r="G19" s="2"/>
    </row>
    <row r="20" spans="1:7" ht="15">
      <c r="A20" s="14" t="s">
        <v>399</v>
      </c>
      <c r="B20" s="15">
        <v>0</v>
      </c>
      <c r="C20" s="15">
        <v>0</v>
      </c>
      <c r="D20" s="15">
        <v>0</v>
      </c>
      <c r="E20" s="15">
        <v>0</v>
      </c>
      <c r="F20" s="13">
        <v>0</v>
      </c>
      <c r="G20" s="2"/>
    </row>
    <row r="21" spans="1:7" ht="15">
      <c r="A21" s="14" t="s">
        <v>400</v>
      </c>
      <c r="B21" s="15">
        <v>0</v>
      </c>
      <c r="C21" s="15">
        <v>0</v>
      </c>
      <c r="D21" s="15">
        <v>0</v>
      </c>
      <c r="E21" s="15">
        <v>0</v>
      </c>
      <c r="F21" s="13">
        <v>0</v>
      </c>
      <c r="G21" s="2"/>
    </row>
    <row r="22" spans="1:7" ht="15">
      <c r="A22" s="14" t="s">
        <v>401</v>
      </c>
      <c r="B22" s="15">
        <v>0</v>
      </c>
      <c r="C22" s="15">
        <v>0</v>
      </c>
      <c r="D22" s="15">
        <v>0</v>
      </c>
      <c r="E22" s="15">
        <v>0</v>
      </c>
      <c r="F22" s="13">
        <v>0</v>
      </c>
      <c r="G22" s="2"/>
    </row>
    <row r="23" spans="1:7" ht="15">
      <c r="A23" s="214" t="s">
        <v>402</v>
      </c>
      <c r="B23" s="15">
        <v>0</v>
      </c>
      <c r="C23" s="15">
        <v>0</v>
      </c>
      <c r="D23" s="15">
        <v>0</v>
      </c>
      <c r="E23" s="15">
        <v>0</v>
      </c>
      <c r="F23" s="13">
        <v>0</v>
      </c>
      <c r="G23" s="2"/>
    </row>
    <row r="24" spans="1:7" ht="15">
      <c r="A24" s="209" t="s">
        <v>560</v>
      </c>
      <c r="B24" s="210">
        <v>1150178669</v>
      </c>
      <c r="C24" s="210">
        <v>30615157808</v>
      </c>
      <c r="D24" s="210">
        <v>10440321914</v>
      </c>
      <c r="E24" s="210">
        <v>735089299</v>
      </c>
      <c r="F24" s="211">
        <v>42940747690</v>
      </c>
      <c r="G24" s="2"/>
    </row>
    <row r="25" spans="1:7" ht="15">
      <c r="A25" s="202" t="s">
        <v>405</v>
      </c>
      <c r="B25" s="212"/>
      <c r="C25" s="212"/>
      <c r="D25" s="212"/>
      <c r="E25" s="212"/>
      <c r="F25" s="213"/>
      <c r="G25" s="2"/>
    </row>
    <row r="26" spans="1:6" s="104" customFormat="1" ht="15">
      <c r="A26" s="207" t="s">
        <v>406</v>
      </c>
      <c r="B26" s="12">
        <v>33372186</v>
      </c>
      <c r="C26" s="12">
        <v>13966426316</v>
      </c>
      <c r="D26" s="12">
        <v>6065099088</v>
      </c>
      <c r="E26" s="12">
        <v>105291114</v>
      </c>
      <c r="F26" s="13">
        <v>20170188704</v>
      </c>
    </row>
    <row r="27" spans="1:6" s="104" customFormat="1" ht="15.75" thickBot="1">
      <c r="A27" s="215" t="s">
        <v>561</v>
      </c>
      <c r="B27" s="216">
        <v>-1</v>
      </c>
      <c r="C27" s="216">
        <v>10694048205</v>
      </c>
      <c r="D27" s="216">
        <v>4591005664</v>
      </c>
      <c r="E27" s="216">
        <v>79962738</v>
      </c>
      <c r="F27" s="217">
        <v>15365016606</v>
      </c>
    </row>
    <row r="28" ht="15">
      <c r="G28" s="2"/>
    </row>
    <row r="29" spans="1:7" ht="15">
      <c r="A29" s="181" t="s">
        <v>544</v>
      </c>
      <c r="F29" s="325">
        <v>14455181648</v>
      </c>
      <c r="G29" s="2"/>
    </row>
    <row r="30" spans="1:7" ht="15">
      <c r="A30" s="181" t="s">
        <v>545</v>
      </c>
      <c r="F30" s="325">
        <v>18615150326</v>
      </c>
      <c r="G30" s="2"/>
    </row>
    <row r="31" spans="1:7" ht="15">
      <c r="A31" s="181" t="s">
        <v>546</v>
      </c>
      <c r="F31" s="325">
        <v>0</v>
      </c>
      <c r="G31" s="2"/>
    </row>
    <row r="32" spans="1:7" ht="15">
      <c r="A32" s="181" t="s">
        <v>547</v>
      </c>
      <c r="F32" s="325">
        <v>0</v>
      </c>
      <c r="G32" s="2"/>
    </row>
    <row r="33" spans="1:7" ht="15">
      <c r="A33" s="181" t="s">
        <v>548</v>
      </c>
      <c r="F33" s="325">
        <v>0</v>
      </c>
      <c r="G33" s="2"/>
    </row>
  </sheetData>
  <printOptions horizontalCentered="1"/>
  <pageMargins left="0.2" right="0.2" top="0.69" bottom="0.31" header="0.17" footer="0.1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6"/>
  <sheetViews>
    <sheetView zoomScale="90" zoomScaleNormal="90" workbookViewId="0" topLeftCell="A7">
      <selection activeCell="A22" sqref="A22"/>
    </sheetView>
  </sheetViews>
  <sheetFormatPr defaultColWidth="9.00390625" defaultRowHeight="12.75"/>
  <cols>
    <col min="1" max="1" width="33.75390625" style="2" customWidth="1"/>
    <col min="2" max="2" width="19.75390625" style="6" customWidth="1"/>
    <col min="3" max="3" width="17.375" style="6" customWidth="1"/>
    <col min="4" max="4" width="10.875" style="60" customWidth="1"/>
    <col min="5" max="5" width="14.625" style="60" customWidth="1"/>
    <col min="6" max="7" width="10.25390625" style="60" customWidth="1"/>
    <col min="8" max="8" width="13.75390625" style="60" customWidth="1"/>
    <col min="9" max="9" width="15.25390625" style="60" customWidth="1"/>
    <col min="10" max="10" width="14.00390625" style="60" bestFit="1" customWidth="1"/>
    <col min="11" max="11" width="16.25390625" style="60" customWidth="1"/>
    <col min="12" max="12" width="10.25390625" style="60" customWidth="1"/>
    <col min="13" max="13" width="14.625" style="60" customWidth="1"/>
    <col min="14" max="16384" width="9.125" style="2" customWidth="1"/>
  </cols>
  <sheetData>
    <row r="1" ht="15">
      <c r="A1" s="101" t="s">
        <v>525</v>
      </c>
    </row>
    <row r="2" ht="15">
      <c r="A2" s="7" t="s">
        <v>557</v>
      </c>
    </row>
    <row r="3" ht="15">
      <c r="A3" s="7"/>
    </row>
    <row r="4" ht="15">
      <c r="A4" s="7" t="s">
        <v>491</v>
      </c>
    </row>
    <row r="6" spans="1:13" ht="15">
      <c r="A6" s="195" t="s">
        <v>407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</row>
    <row r="7" spans="1:13" ht="15">
      <c r="A7" s="195"/>
      <c r="D7" s="218"/>
      <c r="E7" s="218"/>
      <c r="F7" s="218"/>
      <c r="G7" s="218"/>
      <c r="H7" s="218"/>
      <c r="I7" s="218"/>
      <c r="J7" s="218"/>
      <c r="K7" s="218"/>
      <c r="L7" s="218"/>
      <c r="M7" s="218"/>
    </row>
    <row r="8" spans="1:13" ht="15.75" thickBot="1">
      <c r="A8" s="219" t="s">
        <v>408</v>
      </c>
      <c r="D8" s="218"/>
      <c r="E8" s="218"/>
      <c r="F8" s="218"/>
      <c r="G8" s="218"/>
      <c r="H8" s="218"/>
      <c r="I8" s="218"/>
      <c r="J8" s="218"/>
      <c r="K8" s="218"/>
      <c r="L8" s="218"/>
      <c r="M8" s="72" t="s">
        <v>122</v>
      </c>
    </row>
    <row r="9" spans="1:13" ht="38.25">
      <c r="A9" s="220"/>
      <c r="B9" s="221" t="s">
        <v>409</v>
      </c>
      <c r="C9" s="221" t="s">
        <v>410</v>
      </c>
      <c r="D9" s="221" t="s">
        <v>411</v>
      </c>
      <c r="E9" s="221" t="s">
        <v>412</v>
      </c>
      <c r="F9" s="221" t="s">
        <v>413</v>
      </c>
      <c r="G9" s="221" t="s">
        <v>414</v>
      </c>
      <c r="H9" s="221" t="s">
        <v>415</v>
      </c>
      <c r="I9" s="221" t="s">
        <v>416</v>
      </c>
      <c r="J9" s="221" t="s">
        <v>417</v>
      </c>
      <c r="K9" s="221" t="s">
        <v>418</v>
      </c>
      <c r="L9" s="221" t="s">
        <v>419</v>
      </c>
      <c r="M9" s="222" t="s">
        <v>205</v>
      </c>
    </row>
    <row r="10" spans="1:13" ht="15">
      <c r="A10" s="223" t="s">
        <v>420</v>
      </c>
      <c r="B10" s="12">
        <v>58180000000</v>
      </c>
      <c r="C10" s="15">
        <v>5450293250</v>
      </c>
      <c r="D10" s="15">
        <v>0</v>
      </c>
      <c r="E10" s="15">
        <v>0</v>
      </c>
      <c r="F10" s="15">
        <v>0</v>
      </c>
      <c r="G10" s="15">
        <v>0</v>
      </c>
      <c r="H10" s="15">
        <v>5999599475</v>
      </c>
      <c r="I10" s="15">
        <v>1250440291</v>
      </c>
      <c r="J10" s="15">
        <v>0</v>
      </c>
      <c r="K10" s="15">
        <v>7036240601</v>
      </c>
      <c r="L10" s="15">
        <v>0</v>
      </c>
      <c r="M10" s="224">
        <v>77916573617</v>
      </c>
    </row>
    <row r="11" spans="1:13" ht="15">
      <c r="A11" s="225" t="s">
        <v>421</v>
      </c>
      <c r="B11" s="12">
        <v>0</v>
      </c>
      <c r="C11" s="15">
        <v>0</v>
      </c>
      <c r="D11" s="15">
        <v>0</v>
      </c>
      <c r="E11" s="15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224">
        <v>0</v>
      </c>
    </row>
    <row r="12" spans="1:13" ht="15">
      <c r="A12" s="225" t="s">
        <v>422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12883419106</v>
      </c>
      <c r="L12" s="12">
        <v>0</v>
      </c>
      <c r="M12" s="224">
        <v>12883419106</v>
      </c>
    </row>
    <row r="13" spans="1:13" ht="15">
      <c r="A13" s="226" t="s">
        <v>423</v>
      </c>
      <c r="B13" s="12">
        <v>0</v>
      </c>
      <c r="C13" s="12">
        <v>0</v>
      </c>
      <c r="D13" s="12">
        <v>0</v>
      </c>
      <c r="E13" s="12">
        <v>0</v>
      </c>
      <c r="F13" s="15">
        <v>0</v>
      </c>
      <c r="G13" s="15">
        <v>0</v>
      </c>
      <c r="H13" s="15">
        <v>2645420301</v>
      </c>
      <c r="I13" s="15">
        <v>529084060</v>
      </c>
      <c r="J13" s="15">
        <v>0</v>
      </c>
      <c r="K13" s="15">
        <v>0</v>
      </c>
      <c r="L13" s="15">
        <v>0</v>
      </c>
      <c r="M13" s="224">
        <v>3174504361</v>
      </c>
    </row>
    <row r="14" spans="1:13" ht="15">
      <c r="A14" s="225" t="s">
        <v>424</v>
      </c>
      <c r="B14" s="12">
        <v>0</v>
      </c>
      <c r="C14" s="15">
        <v>0</v>
      </c>
      <c r="D14" s="15">
        <v>0</v>
      </c>
      <c r="E14" s="15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224">
        <v>0</v>
      </c>
    </row>
    <row r="15" spans="1:13" ht="15">
      <c r="A15" s="226" t="s">
        <v>425</v>
      </c>
      <c r="B15" s="12">
        <v>0</v>
      </c>
      <c r="C15" s="227">
        <v>0</v>
      </c>
      <c r="D15" s="227">
        <v>0</v>
      </c>
      <c r="E15" s="227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6">
        <v>-7036240601</v>
      </c>
      <c r="L15" s="15">
        <v>0</v>
      </c>
      <c r="M15" s="224">
        <v>-7036240601</v>
      </c>
    </row>
    <row r="16" spans="1:13" ht="15">
      <c r="A16" s="228" t="s">
        <v>426</v>
      </c>
      <c r="B16" s="229">
        <v>58180000000</v>
      </c>
      <c r="C16" s="230">
        <v>5450293250</v>
      </c>
      <c r="D16" s="230">
        <v>0</v>
      </c>
      <c r="E16" s="230">
        <v>0</v>
      </c>
      <c r="F16" s="229">
        <v>0</v>
      </c>
      <c r="G16" s="229">
        <v>0</v>
      </c>
      <c r="H16" s="229">
        <v>8645019776</v>
      </c>
      <c r="I16" s="229">
        <v>1779524351</v>
      </c>
      <c r="J16" s="229">
        <v>0</v>
      </c>
      <c r="K16" s="229">
        <v>12883419106</v>
      </c>
      <c r="L16" s="229">
        <v>0</v>
      </c>
      <c r="M16" s="231">
        <v>86938256483</v>
      </c>
    </row>
    <row r="17" spans="1:13" ht="15">
      <c r="A17" s="225" t="s">
        <v>427</v>
      </c>
      <c r="B17" s="12">
        <v>0</v>
      </c>
      <c r="C17" s="15">
        <v>0</v>
      </c>
      <c r="D17" s="15">
        <v>0</v>
      </c>
      <c r="E17" s="15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224">
        <v>0</v>
      </c>
    </row>
    <row r="18" spans="1:13" ht="15">
      <c r="A18" s="225" t="s">
        <v>428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11109015421</v>
      </c>
      <c r="L18" s="12">
        <v>0</v>
      </c>
      <c r="M18" s="224">
        <v>11109015421</v>
      </c>
    </row>
    <row r="19" spans="1:13" ht="15">
      <c r="A19" s="226" t="s">
        <v>423</v>
      </c>
      <c r="B19" s="12">
        <v>0</v>
      </c>
      <c r="C19" s="12">
        <v>0</v>
      </c>
      <c r="D19" s="12">
        <v>0</v>
      </c>
      <c r="E19" s="12">
        <v>0</v>
      </c>
      <c r="F19" s="15">
        <v>0</v>
      </c>
      <c r="G19" s="15">
        <v>0</v>
      </c>
      <c r="H19" s="15">
        <v>0</v>
      </c>
      <c r="I19" s="15">
        <v>310443252</v>
      </c>
      <c r="J19" s="15">
        <v>0</v>
      </c>
      <c r="K19" s="15">
        <v>0</v>
      </c>
      <c r="L19" s="15">
        <v>0</v>
      </c>
      <c r="M19" s="224">
        <v>310443252</v>
      </c>
    </row>
    <row r="20" spans="1:13" ht="15">
      <c r="A20" s="225" t="s">
        <v>429</v>
      </c>
      <c r="B20" s="12">
        <v>0</v>
      </c>
      <c r="C20" s="15">
        <v>0</v>
      </c>
      <c r="D20" s="15">
        <v>0</v>
      </c>
      <c r="E20" s="15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224">
        <v>0</v>
      </c>
    </row>
    <row r="21" spans="1:13" ht="15">
      <c r="A21" s="232" t="s">
        <v>425</v>
      </c>
      <c r="B21" s="227">
        <v>0</v>
      </c>
      <c r="C21" s="227">
        <v>0</v>
      </c>
      <c r="D21" s="227">
        <v>0</v>
      </c>
      <c r="E21" s="227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f>-(24186409477-14100376956)+1752216261</f>
        <v>-8333816260</v>
      </c>
      <c r="L21" s="16">
        <v>0</v>
      </c>
      <c r="M21" s="233">
        <v>-8333816260</v>
      </c>
    </row>
    <row r="22" spans="1:13" ht="15.75" thickBot="1">
      <c r="A22" s="234" t="s">
        <v>560</v>
      </c>
      <c r="B22" s="216">
        <v>58180000000</v>
      </c>
      <c r="C22" s="216">
        <v>5450293250</v>
      </c>
      <c r="D22" s="216">
        <v>0</v>
      </c>
      <c r="E22" s="216">
        <v>0</v>
      </c>
      <c r="F22" s="216">
        <v>0</v>
      </c>
      <c r="G22" s="216">
        <v>0</v>
      </c>
      <c r="H22" s="216">
        <v>8645019776</v>
      </c>
      <c r="I22" s="216">
        <v>2089967603</v>
      </c>
      <c r="J22" s="216">
        <v>0</v>
      </c>
      <c r="K22" s="216">
        <v>15658618267</v>
      </c>
      <c r="L22" s="216">
        <v>0</v>
      </c>
      <c r="M22" s="235">
        <v>90023898896</v>
      </c>
    </row>
    <row r="24" spans="1:3" ht="15">
      <c r="A24" s="236" t="s">
        <v>430</v>
      </c>
      <c r="B24" s="237" t="s">
        <v>6</v>
      </c>
      <c r="C24" s="237" t="s">
        <v>7</v>
      </c>
    </row>
    <row r="25" spans="1:3" ht="15">
      <c r="A25" s="238" t="s">
        <v>431</v>
      </c>
      <c r="B25" s="326">
        <v>30600000000</v>
      </c>
      <c r="C25" s="326">
        <v>30600000000</v>
      </c>
    </row>
    <row r="26" spans="1:3" ht="15">
      <c r="A26" s="239" t="s">
        <v>432</v>
      </c>
      <c r="B26" s="327">
        <v>27580000000</v>
      </c>
      <c r="C26" s="327">
        <v>27580000000</v>
      </c>
    </row>
    <row r="27" spans="1:3" ht="15">
      <c r="A27" s="125" t="s">
        <v>205</v>
      </c>
      <c r="B27" s="240">
        <v>58180000000</v>
      </c>
      <c r="C27" s="240">
        <v>58180000000</v>
      </c>
    </row>
    <row r="28" spans="1:3" ht="15">
      <c r="A28" s="125"/>
      <c r="B28" s="240"/>
      <c r="C28" s="240"/>
    </row>
    <row r="29" spans="1:3" ht="15">
      <c r="A29" s="236" t="s">
        <v>433</v>
      </c>
      <c r="B29" s="240"/>
      <c r="C29" s="240"/>
    </row>
    <row r="30" spans="1:3" ht="15">
      <c r="A30" s="238" t="s">
        <v>434</v>
      </c>
      <c r="B30" s="241">
        <v>0.5259539360605019</v>
      </c>
      <c r="C30" s="241">
        <v>0.5259539360605019</v>
      </c>
    </row>
    <row r="31" spans="1:3" ht="15">
      <c r="A31" s="238" t="s">
        <v>435</v>
      </c>
      <c r="B31" s="328">
        <f>B30</f>
        <v>0.5259539360605019</v>
      </c>
      <c r="C31" s="328">
        <f>C30</f>
        <v>0.5259539360605019</v>
      </c>
    </row>
    <row r="32" ht="15">
      <c r="A32" s="239"/>
    </row>
    <row r="33" spans="1:3" ht="30">
      <c r="A33" s="242" t="s">
        <v>436</v>
      </c>
      <c r="B33" s="325">
        <v>0</v>
      </c>
      <c r="C33" s="325">
        <v>0</v>
      </c>
    </row>
    <row r="34" spans="1:3" ht="15">
      <c r="A34" s="242" t="s">
        <v>437</v>
      </c>
      <c r="B34" s="325">
        <v>0</v>
      </c>
      <c r="C34" s="325">
        <v>0</v>
      </c>
    </row>
    <row r="36" ht="15">
      <c r="A36" s="243" t="s">
        <v>438</v>
      </c>
    </row>
    <row r="37" spans="1:3" ht="30">
      <c r="A37" s="244" t="s">
        <v>439</v>
      </c>
      <c r="B37" s="245" t="s">
        <v>558</v>
      </c>
      <c r="C37" s="245" t="s">
        <v>296</v>
      </c>
    </row>
    <row r="38" spans="1:4" ht="15">
      <c r="A38" s="246" t="s">
        <v>440</v>
      </c>
      <c r="B38" s="247">
        <v>58180000000</v>
      </c>
      <c r="C38" s="326">
        <v>58180000000</v>
      </c>
      <c r="D38" s="248" t="s">
        <v>0</v>
      </c>
    </row>
    <row r="39" spans="1:4" ht="15">
      <c r="A39" s="246" t="s">
        <v>441</v>
      </c>
      <c r="B39" s="326">
        <v>0</v>
      </c>
      <c r="C39" s="326">
        <v>0</v>
      </c>
      <c r="D39" s="248" t="s">
        <v>0</v>
      </c>
    </row>
    <row r="40" spans="1:4" ht="15">
      <c r="A40" s="246" t="s">
        <v>442</v>
      </c>
      <c r="B40" s="326">
        <v>0</v>
      </c>
      <c r="C40" s="326">
        <v>0</v>
      </c>
      <c r="D40" s="248" t="s">
        <v>0</v>
      </c>
    </row>
    <row r="41" spans="1:3" ht="15">
      <c r="A41" s="246" t="s">
        <v>443</v>
      </c>
      <c r="B41" s="247">
        <v>58180000000</v>
      </c>
      <c r="C41" s="247">
        <v>58180000000</v>
      </c>
    </row>
    <row r="42" spans="1:4" ht="15">
      <c r="A42" s="70" t="s">
        <v>0</v>
      </c>
      <c r="B42" s="249" t="s">
        <v>0</v>
      </c>
      <c r="C42" s="249" t="s">
        <v>0</v>
      </c>
      <c r="D42" s="248" t="s">
        <v>0</v>
      </c>
    </row>
    <row r="43" spans="1:3" ht="15">
      <c r="A43" s="244" t="s">
        <v>444</v>
      </c>
      <c r="B43" s="247">
        <v>6981600000</v>
      </c>
      <c r="C43" s="247">
        <v>1745400000</v>
      </c>
    </row>
    <row r="44" spans="1:4" ht="15">
      <c r="A44" s="246" t="s">
        <v>445</v>
      </c>
      <c r="B44" s="326">
        <v>0</v>
      </c>
      <c r="C44" s="326">
        <v>0</v>
      </c>
      <c r="D44" s="248" t="s">
        <v>0</v>
      </c>
    </row>
    <row r="45" spans="1:4" ht="15">
      <c r="A45" s="246" t="s">
        <v>446</v>
      </c>
      <c r="B45" s="326">
        <v>6981600000</v>
      </c>
      <c r="C45" s="326">
        <v>1745400000</v>
      </c>
      <c r="D45" s="248" t="s">
        <v>0</v>
      </c>
    </row>
    <row r="46" spans="1:4" ht="15">
      <c r="A46" s="244" t="s">
        <v>447</v>
      </c>
      <c r="B46" s="326">
        <v>6981600000</v>
      </c>
      <c r="C46" s="326">
        <v>1745400000</v>
      </c>
      <c r="D46" s="248" t="s">
        <v>0</v>
      </c>
    </row>
    <row r="48" spans="1:3" ht="15">
      <c r="A48" s="219" t="s">
        <v>448</v>
      </c>
      <c r="B48" s="250" t="s">
        <v>558</v>
      </c>
      <c r="C48" s="250" t="s">
        <v>296</v>
      </c>
    </row>
    <row r="49" spans="1:3" ht="30">
      <c r="A49" s="244" t="s">
        <v>449</v>
      </c>
      <c r="B49" s="138">
        <v>0</v>
      </c>
      <c r="C49" s="138">
        <v>0</v>
      </c>
    </row>
    <row r="50" spans="1:3" ht="30">
      <c r="A50" s="246" t="s">
        <v>450</v>
      </c>
      <c r="B50" s="329">
        <v>0</v>
      </c>
      <c r="C50" s="329">
        <v>0</v>
      </c>
    </row>
    <row r="51" spans="1:3" ht="30">
      <c r="A51" s="246" t="s">
        <v>451</v>
      </c>
      <c r="B51" s="329">
        <v>0</v>
      </c>
      <c r="C51" s="329">
        <v>0</v>
      </c>
    </row>
    <row r="52" spans="1:3" ht="30">
      <c r="A52" s="244" t="s">
        <v>452</v>
      </c>
      <c r="B52" s="329">
        <v>0</v>
      </c>
      <c r="C52" s="329">
        <v>0</v>
      </c>
    </row>
    <row r="54" spans="1:3" ht="30">
      <c r="A54" s="251" t="s">
        <v>453</v>
      </c>
      <c r="B54" s="237" t="s">
        <v>558</v>
      </c>
      <c r="C54" s="237" t="s">
        <v>296</v>
      </c>
    </row>
    <row r="55" spans="1:3" ht="30">
      <c r="A55" s="244" t="s">
        <v>454</v>
      </c>
      <c r="B55" s="329">
        <v>0</v>
      </c>
      <c r="C55" s="329">
        <v>0</v>
      </c>
    </row>
    <row r="56" spans="1:3" ht="30">
      <c r="A56" s="244" t="s">
        <v>455</v>
      </c>
      <c r="B56" s="138">
        <v>0</v>
      </c>
      <c r="C56" s="138">
        <v>0</v>
      </c>
    </row>
    <row r="57" spans="1:3" ht="15">
      <c r="A57" s="246" t="s">
        <v>456</v>
      </c>
      <c r="B57" s="329">
        <v>0</v>
      </c>
      <c r="C57" s="329">
        <v>0</v>
      </c>
    </row>
    <row r="58" spans="1:3" ht="15">
      <c r="A58" s="246" t="s">
        <v>457</v>
      </c>
      <c r="B58" s="329">
        <v>0</v>
      </c>
      <c r="C58" s="329">
        <v>0</v>
      </c>
    </row>
    <row r="59" spans="1:3" ht="15">
      <c r="A59" s="244" t="s">
        <v>458</v>
      </c>
      <c r="B59" s="138">
        <v>0</v>
      </c>
      <c r="C59" s="138">
        <v>0</v>
      </c>
    </row>
    <row r="60" spans="1:3" ht="15">
      <c r="A60" s="246" t="s">
        <v>456</v>
      </c>
      <c r="B60" s="329">
        <v>0</v>
      </c>
      <c r="C60" s="329">
        <v>0</v>
      </c>
    </row>
    <row r="61" spans="1:3" ht="15">
      <c r="A61" s="246" t="s">
        <v>457</v>
      </c>
      <c r="B61" s="329">
        <v>0</v>
      </c>
      <c r="C61" s="329">
        <v>0</v>
      </c>
    </row>
    <row r="62" spans="1:3" ht="15">
      <c r="A62" s="244" t="s">
        <v>459</v>
      </c>
      <c r="B62" s="138">
        <v>5818000</v>
      </c>
      <c r="C62" s="138">
        <v>5818000</v>
      </c>
    </row>
    <row r="63" spans="1:3" ht="15">
      <c r="A63" s="246" t="s">
        <v>456</v>
      </c>
      <c r="B63" s="329">
        <v>5818000</v>
      </c>
      <c r="C63" s="329">
        <v>5818000</v>
      </c>
    </row>
    <row r="64" spans="1:3" ht="15">
      <c r="A64" s="246" t="s">
        <v>460</v>
      </c>
      <c r="B64" s="329">
        <v>0</v>
      </c>
      <c r="C64" s="329">
        <v>0</v>
      </c>
    </row>
    <row r="65" spans="1:3" ht="15">
      <c r="A65" s="136"/>
      <c r="B65" s="252"/>
      <c r="C65" s="252"/>
    </row>
    <row r="66" spans="1:3" ht="15">
      <c r="A66" s="181" t="s">
        <v>461</v>
      </c>
      <c r="C66" s="329">
        <v>0</v>
      </c>
    </row>
    <row r="67" ht="15">
      <c r="A67" s="166"/>
    </row>
    <row r="68" ht="15">
      <c r="A68" s="454" t="s">
        <v>535</v>
      </c>
    </row>
    <row r="69" spans="1:2" ht="15">
      <c r="A69" s="244" t="s">
        <v>536</v>
      </c>
      <c r="B69" s="455"/>
    </row>
    <row r="70" spans="1:2" ht="15">
      <c r="A70" s="244" t="s">
        <v>537</v>
      </c>
      <c r="B70" s="455"/>
    </row>
    <row r="71" spans="1:2" ht="15">
      <c r="A71" s="244" t="s">
        <v>538</v>
      </c>
      <c r="B71" s="455"/>
    </row>
    <row r="72" ht="15">
      <c r="A72" s="166" t="s">
        <v>462</v>
      </c>
    </row>
    <row r="73" spans="1:3" ht="15">
      <c r="A73" s="181" t="s">
        <v>539</v>
      </c>
      <c r="C73" s="455"/>
    </row>
    <row r="74" ht="15">
      <c r="A74" s="166"/>
    </row>
    <row r="75" ht="15">
      <c r="A75" s="219" t="s">
        <v>540</v>
      </c>
    </row>
    <row r="76" ht="15">
      <c r="A76" s="219"/>
    </row>
  </sheetData>
  <printOptions horizontalCentered="1"/>
  <pageMargins left="0.18" right="0.2" top="0.22" bottom="0.23" header="0.17" footer="0.18"/>
  <pageSetup horizontalDpi="600" verticalDpi="600" orientation="landscape" paperSize="9" scale="80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="85" zoomScaleNormal="85" workbookViewId="0" topLeftCell="A10">
      <selection activeCell="A1" sqref="A1"/>
    </sheetView>
  </sheetViews>
  <sheetFormatPr defaultColWidth="9.00390625" defaultRowHeight="12.75"/>
  <cols>
    <col min="1" max="1" width="38.125" style="2" customWidth="1"/>
    <col min="2" max="2" width="27.25390625" style="60" customWidth="1"/>
    <col min="3" max="3" width="9.25390625" style="389" customWidth="1"/>
    <col min="4" max="4" width="27.25390625" style="60" customWidth="1"/>
    <col min="5" max="5" width="9.25390625" style="389" customWidth="1"/>
    <col min="6" max="16384" width="9.125" style="2" customWidth="1"/>
  </cols>
  <sheetData>
    <row r="1" ht="15">
      <c r="A1" s="101" t="s">
        <v>525</v>
      </c>
    </row>
    <row r="2" ht="15">
      <c r="A2" s="7" t="s">
        <v>555</v>
      </c>
    </row>
    <row r="3" ht="15">
      <c r="A3" s="7"/>
    </row>
    <row r="4" ht="15">
      <c r="A4" s="7" t="s">
        <v>491</v>
      </c>
    </row>
    <row r="5" ht="15">
      <c r="A5" s="333"/>
    </row>
    <row r="6" ht="15">
      <c r="A6" s="334" t="s">
        <v>507</v>
      </c>
    </row>
    <row r="7" spans="1:5" ht="15.75" thickBot="1">
      <c r="A7" s="335"/>
      <c r="B7" s="103"/>
      <c r="C7" s="390"/>
      <c r="D7" s="103"/>
      <c r="E7" s="105" t="s">
        <v>122</v>
      </c>
    </row>
    <row r="8" spans="1:5" ht="15">
      <c r="A8" s="337"/>
      <c r="B8" s="339" t="s">
        <v>558</v>
      </c>
      <c r="C8" s="391" t="s">
        <v>508</v>
      </c>
      <c r="D8" s="339" t="s">
        <v>296</v>
      </c>
      <c r="E8" s="340" t="s">
        <v>508</v>
      </c>
    </row>
    <row r="9" spans="1:5" ht="15">
      <c r="A9" s="392" t="s">
        <v>509</v>
      </c>
      <c r="B9" s="343"/>
      <c r="C9" s="393"/>
      <c r="D9" s="343"/>
      <c r="E9" s="394"/>
    </row>
    <row r="10" spans="1:5" ht="15">
      <c r="A10" s="395" t="s">
        <v>510</v>
      </c>
      <c r="B10" s="343">
        <v>415536627137</v>
      </c>
      <c r="C10" s="393">
        <v>0.803080646200121</v>
      </c>
      <c r="D10" s="396">
        <v>329757517862</v>
      </c>
      <c r="E10" s="394">
        <v>0.7556804190693629</v>
      </c>
    </row>
    <row r="11" spans="1:5" ht="15">
      <c r="A11" s="395" t="s">
        <v>511</v>
      </c>
      <c r="B11" s="343">
        <v>84295862565</v>
      </c>
      <c r="C11" s="393">
        <v>0.16291313775903968</v>
      </c>
      <c r="D11" s="396">
        <v>80571752911</v>
      </c>
      <c r="E11" s="394">
        <v>0.18464020592979472</v>
      </c>
    </row>
    <row r="12" spans="1:5" ht="15">
      <c r="A12" s="395" t="s">
        <v>512</v>
      </c>
      <c r="B12" s="343">
        <v>17595777438</v>
      </c>
      <c r="C12" s="393">
        <v>0.03400621604083939</v>
      </c>
      <c r="D12" s="396">
        <v>26042387855</v>
      </c>
      <c r="E12" s="394">
        <v>0.05967937500084241</v>
      </c>
    </row>
    <row r="13" spans="1:5" ht="15">
      <c r="A13" s="395" t="s">
        <v>513</v>
      </c>
      <c r="B13" s="343">
        <v>0</v>
      </c>
      <c r="C13" s="393">
        <v>0</v>
      </c>
      <c r="D13" s="396">
        <v>0</v>
      </c>
      <c r="E13" s="394">
        <v>0</v>
      </c>
    </row>
    <row r="14" spans="1:5" ht="15">
      <c r="A14" s="395" t="s">
        <v>514</v>
      </c>
      <c r="B14" s="343">
        <v>0</v>
      </c>
      <c r="C14" s="393">
        <v>0</v>
      </c>
      <c r="D14" s="396">
        <v>0</v>
      </c>
      <c r="E14" s="394">
        <v>0</v>
      </c>
    </row>
    <row r="15" spans="1:5" ht="15">
      <c r="A15" s="395" t="s">
        <v>515</v>
      </c>
      <c r="B15" s="343">
        <v>0</v>
      </c>
      <c r="C15" s="393">
        <v>0</v>
      </c>
      <c r="D15" s="396">
        <v>0</v>
      </c>
      <c r="E15" s="394">
        <v>0</v>
      </c>
    </row>
    <row r="16" spans="1:5" ht="15">
      <c r="A16" s="395" t="s">
        <v>516</v>
      </c>
      <c r="B16" s="343">
        <v>0</v>
      </c>
      <c r="C16" s="393">
        <v>0</v>
      </c>
      <c r="D16" s="396">
        <v>0</v>
      </c>
      <c r="E16" s="394">
        <v>0</v>
      </c>
    </row>
    <row r="17" spans="1:5" ht="15">
      <c r="A17" s="397" t="s">
        <v>517</v>
      </c>
      <c r="B17" s="398">
        <v>517428267140</v>
      </c>
      <c r="C17" s="399"/>
      <c r="D17" s="398">
        <v>436371658628</v>
      </c>
      <c r="E17" s="400"/>
    </row>
    <row r="18" spans="1:5" ht="15">
      <c r="A18" s="392" t="s">
        <v>518</v>
      </c>
      <c r="B18" s="343"/>
      <c r="C18" s="393"/>
      <c r="D18" s="343"/>
      <c r="E18" s="394"/>
    </row>
    <row r="19" spans="1:5" ht="15">
      <c r="A19" s="395" t="s">
        <v>510</v>
      </c>
      <c r="B19" s="343">
        <v>394928315546</v>
      </c>
      <c r="C19" s="393">
        <v>0.8205447567501262</v>
      </c>
      <c r="D19" s="396">
        <v>311013204984</v>
      </c>
      <c r="E19" s="394">
        <v>0.7705341132015213</v>
      </c>
    </row>
    <row r="20" spans="1:5" ht="15">
      <c r="A20" s="395" t="s">
        <v>511</v>
      </c>
      <c r="B20" s="343">
        <v>70868306956</v>
      </c>
      <c r="C20" s="393">
        <v>0.14724347534339075</v>
      </c>
      <c r="D20" s="396">
        <v>67737413718</v>
      </c>
      <c r="E20" s="394">
        <v>0.16781920244334578</v>
      </c>
    </row>
    <row r="21" spans="1:5" ht="15">
      <c r="A21" s="395" t="s">
        <v>512</v>
      </c>
      <c r="B21" s="343">
        <v>15503528766</v>
      </c>
      <c r="C21" s="393">
        <v>0.03221176790648305</v>
      </c>
      <c r="D21" s="396">
        <v>24882652889</v>
      </c>
      <c r="E21" s="394">
        <v>0.06164668435513288</v>
      </c>
    </row>
    <row r="22" spans="1:5" ht="15">
      <c r="A22" s="395" t="s">
        <v>513</v>
      </c>
      <c r="B22" s="343">
        <v>0</v>
      </c>
      <c r="C22" s="393">
        <v>0</v>
      </c>
      <c r="D22" s="396">
        <v>0</v>
      </c>
      <c r="E22" s="394">
        <v>0</v>
      </c>
    </row>
    <row r="23" spans="1:5" ht="15">
      <c r="A23" s="395" t="s">
        <v>514</v>
      </c>
      <c r="B23" s="343">
        <v>0</v>
      </c>
      <c r="C23" s="393">
        <v>0</v>
      </c>
      <c r="D23" s="396">
        <v>0</v>
      </c>
      <c r="E23" s="394">
        <v>0</v>
      </c>
    </row>
    <row r="24" spans="1:5" ht="15">
      <c r="A24" s="395" t="s">
        <v>515</v>
      </c>
      <c r="B24" s="343">
        <v>0</v>
      </c>
      <c r="C24" s="393">
        <v>0</v>
      </c>
      <c r="D24" s="396">
        <v>0</v>
      </c>
      <c r="E24" s="394">
        <v>0</v>
      </c>
    </row>
    <row r="25" spans="1:5" ht="15">
      <c r="A25" s="395" t="s">
        <v>516</v>
      </c>
      <c r="B25" s="343">
        <v>0</v>
      </c>
      <c r="C25" s="393">
        <v>0</v>
      </c>
      <c r="D25" s="396">
        <v>0</v>
      </c>
      <c r="E25" s="394">
        <v>0</v>
      </c>
    </row>
    <row r="26" spans="1:5" ht="15">
      <c r="A26" s="397" t="s">
        <v>519</v>
      </c>
      <c r="B26" s="398">
        <v>481300151268</v>
      </c>
      <c r="C26" s="399"/>
      <c r="D26" s="398">
        <v>403633271591</v>
      </c>
      <c r="E26" s="400"/>
    </row>
    <row r="27" spans="1:5" ht="15">
      <c r="A27" s="401" t="s">
        <v>520</v>
      </c>
      <c r="B27" s="343"/>
      <c r="C27" s="393"/>
      <c r="D27" s="343"/>
      <c r="E27" s="394"/>
    </row>
    <row r="28" spans="1:5" ht="15">
      <c r="A28" s="395" t="s">
        <v>510</v>
      </c>
      <c r="B28" s="343">
        <v>20608311591</v>
      </c>
      <c r="C28" s="393">
        <v>0.5704230927517547</v>
      </c>
      <c r="D28" s="343">
        <v>18744312878</v>
      </c>
      <c r="E28" s="394">
        <v>0.5725484538018232</v>
      </c>
    </row>
    <row r="29" spans="1:5" ht="15">
      <c r="A29" s="395" t="s">
        <v>511</v>
      </c>
      <c r="B29" s="343">
        <v>13427555609</v>
      </c>
      <c r="C29" s="393">
        <v>0.37166498404104764</v>
      </c>
      <c r="D29" s="343">
        <v>12834339193</v>
      </c>
      <c r="E29" s="394">
        <v>0.39202723025098923</v>
      </c>
    </row>
    <row r="30" spans="1:5" ht="15">
      <c r="A30" s="395" t="s">
        <v>512</v>
      </c>
      <c r="B30" s="343">
        <v>2092248672</v>
      </c>
      <c r="C30" s="393">
        <v>0.057911923207197576</v>
      </c>
      <c r="D30" s="343">
        <v>1159734966</v>
      </c>
      <c r="E30" s="394">
        <v>0.03542431594718763</v>
      </c>
    </row>
    <row r="31" spans="1:5" ht="15">
      <c r="A31" s="395" t="s">
        <v>513</v>
      </c>
      <c r="B31" s="343">
        <v>0</v>
      </c>
      <c r="C31" s="393">
        <v>0</v>
      </c>
      <c r="D31" s="343">
        <v>0</v>
      </c>
      <c r="E31" s="394">
        <v>0</v>
      </c>
    </row>
    <row r="32" spans="1:5" ht="15">
      <c r="A32" s="395" t="s">
        <v>514</v>
      </c>
      <c r="B32" s="343">
        <v>0</v>
      </c>
      <c r="C32" s="393">
        <v>0</v>
      </c>
      <c r="D32" s="343">
        <v>0</v>
      </c>
      <c r="E32" s="394">
        <v>0</v>
      </c>
    </row>
    <row r="33" spans="1:5" ht="15">
      <c r="A33" s="395" t="s">
        <v>515</v>
      </c>
      <c r="B33" s="343">
        <v>0</v>
      </c>
      <c r="C33" s="393">
        <v>0</v>
      </c>
      <c r="D33" s="343">
        <v>0</v>
      </c>
      <c r="E33" s="394">
        <v>0</v>
      </c>
    </row>
    <row r="34" spans="1:5" ht="15">
      <c r="A34" s="395" t="s">
        <v>516</v>
      </c>
      <c r="B34" s="343">
        <v>0</v>
      </c>
      <c r="C34" s="393">
        <v>0</v>
      </c>
      <c r="D34" s="343">
        <v>0</v>
      </c>
      <c r="E34" s="394">
        <v>0</v>
      </c>
    </row>
    <row r="35" spans="1:5" ht="15">
      <c r="A35" s="397" t="s">
        <v>521</v>
      </c>
      <c r="B35" s="398">
        <v>36128115872</v>
      </c>
      <c r="C35" s="399"/>
      <c r="D35" s="398">
        <v>32738387037</v>
      </c>
      <c r="E35" s="400"/>
    </row>
    <row r="36" spans="1:5" ht="15">
      <c r="A36" s="401" t="s">
        <v>522</v>
      </c>
      <c r="B36" s="343"/>
      <c r="C36" s="393"/>
      <c r="D36" s="343"/>
      <c r="E36" s="394"/>
    </row>
    <row r="37" spans="1:5" ht="15">
      <c r="A37" s="395" t="s">
        <v>510</v>
      </c>
      <c r="B37" s="402">
        <v>0.049594452679151094</v>
      </c>
      <c r="C37" s="393"/>
      <c r="D37" s="402">
        <v>0.056842715822006805</v>
      </c>
      <c r="E37" s="394"/>
    </row>
    <row r="38" spans="1:5" ht="15">
      <c r="A38" s="395" t="s">
        <v>511</v>
      </c>
      <c r="B38" s="402">
        <v>0.15929080266123496</v>
      </c>
      <c r="C38" s="393"/>
      <c r="D38" s="402">
        <v>0.15929080266103782</v>
      </c>
      <c r="E38" s="394"/>
    </row>
    <row r="39" spans="1:5" ht="15">
      <c r="A39" s="395" t="s">
        <v>512</v>
      </c>
      <c r="B39" s="402">
        <v>0.11890629324974075</v>
      </c>
      <c r="C39" s="393"/>
      <c r="D39" s="402">
        <v>0.04453258942525645</v>
      </c>
      <c r="E39" s="394"/>
    </row>
    <row r="40" spans="1:5" ht="15">
      <c r="A40" s="395" t="s">
        <v>513</v>
      </c>
      <c r="B40" s="402">
        <v>0</v>
      </c>
      <c r="C40" s="393"/>
      <c r="D40" s="402">
        <v>0</v>
      </c>
      <c r="E40" s="394"/>
    </row>
    <row r="41" spans="1:5" ht="15">
      <c r="A41" s="395" t="s">
        <v>514</v>
      </c>
      <c r="B41" s="402">
        <v>0</v>
      </c>
      <c r="C41" s="393"/>
      <c r="D41" s="402">
        <v>0</v>
      </c>
      <c r="E41" s="394"/>
    </row>
    <row r="42" spans="1:5" ht="15">
      <c r="A42" s="395" t="s">
        <v>515</v>
      </c>
      <c r="B42" s="402">
        <v>0</v>
      </c>
      <c r="C42" s="393"/>
      <c r="D42" s="402">
        <v>0</v>
      </c>
      <c r="E42" s="394"/>
    </row>
    <row r="43" spans="1:5" ht="15">
      <c r="A43" s="395" t="s">
        <v>516</v>
      </c>
      <c r="B43" s="402">
        <v>0</v>
      </c>
      <c r="C43" s="393"/>
      <c r="D43" s="402">
        <v>0</v>
      </c>
      <c r="E43" s="394"/>
    </row>
    <row r="44" spans="1:5" ht="15.75" thickBot="1">
      <c r="A44" s="403" t="s">
        <v>523</v>
      </c>
      <c r="B44" s="404">
        <v>0.06982246268007784</v>
      </c>
      <c r="C44" s="405"/>
      <c r="D44" s="404">
        <v>0.07502409102353955</v>
      </c>
      <c r="E44" s="406"/>
    </row>
  </sheetData>
  <hyperlinks>
    <hyperlink ref="A9" r:id="rId1" tooltip="Click here" display="Doanh thu thuần"/>
    <hyperlink ref="A18" r:id="rId2" tooltip="Click here" display="Giá vốn hàng bán"/>
  </hyperlinks>
  <printOptions horizontalCentered="1"/>
  <pageMargins left="0.68" right="0.35" top="0.66" bottom="1" header="0.5" footer="0.5"/>
  <pageSetup fitToHeight="1" fitToWidth="1" horizontalDpi="600" verticalDpi="600" orientation="portrait" paperSize="9" scale="9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2013-01-22T06:12:04Z</cp:lastPrinted>
  <dcterms:created xsi:type="dcterms:W3CDTF">2010-10-20T03:15:44Z</dcterms:created>
  <dcterms:modified xsi:type="dcterms:W3CDTF">2013-01-22T08:24:55Z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